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canxi\Desktop\"/>
    </mc:Choice>
  </mc:AlternateContent>
  <xr:revisionPtr revIDLastSave="0" documentId="13_ncr:1_{EC26D670-469F-43D4-BED2-034713607FBB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PHASE 3" sheetId="27" r:id="rId1"/>
    <sheet name="PHASE 2 STUDIO" sheetId="28" r:id="rId2"/>
    <sheet name="WATERFRONT SEAVIEW CONDO" sheetId="12" r:id="rId3"/>
    <sheet name="B3 &amp; B3A" sheetId="21" r:id="rId4"/>
    <sheet name="B2 TOWER" sheetId="2" r:id="rId5"/>
    <sheet name="B1 TOWER" sheetId="22" r:id="rId6"/>
    <sheet name="SHOPLOTS" sheetId="11" r:id="rId7"/>
  </sheets>
  <definedNames>
    <definedName name="B12price">#REF!</definedName>
    <definedName name="B1dash1b">#REF!</definedName>
    <definedName name="B1dash1temp" localSheetId="4">#REF!</definedName>
    <definedName name="B1dash1temp">#REF!</definedName>
    <definedName name="B1DASH2">#REF!</definedName>
    <definedName name="B2dash1" localSheetId="4">#REF!</definedName>
    <definedName name="B2dash1">#REF!</definedName>
    <definedName name="B2dash1b">#REF!</definedName>
    <definedName name="B2dash2" localSheetId="4">#REF!</definedName>
    <definedName name="B2dash2">#REF!</definedName>
    <definedName name="B2dash2b">#REF!</definedName>
    <definedName name="B2dash3" localSheetId="4">#REF!</definedName>
    <definedName name="B2dash3">#REF!</definedName>
    <definedName name="B2dash3b">#REF!</definedName>
    <definedName name="B3Adash1b">#REF!</definedName>
    <definedName name="b3adash2">#REF!</definedName>
    <definedName name="B3dash1" localSheetId="4">#REF!</definedName>
    <definedName name="B3dash1">#REF!</definedName>
    <definedName name="B3dash11" localSheetId="4">#REF!</definedName>
    <definedName name="B3dash11">#REF!</definedName>
    <definedName name="B3dash111" localSheetId="4">#REF!</definedName>
    <definedName name="B3dash111">#REF!</definedName>
    <definedName name="B3dash1b">#REF!</definedName>
    <definedName name="B3dash2" localSheetId="4">#REF!</definedName>
    <definedName name="B3dash2">#REF!</definedName>
    <definedName name="B3dash2b">#REF!</definedName>
    <definedName name="lv" localSheetId="4">#REF!</definedName>
    <definedName name="l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2" l="1"/>
  <c r="G55" i="22"/>
  <c r="H55" i="22" s="1"/>
  <c r="L55" i="22"/>
  <c r="M55" i="22"/>
  <c r="F60" i="22"/>
  <c r="G60" i="22"/>
  <c r="H60" i="22" s="1"/>
  <c r="L60" i="22"/>
  <c r="M60" i="22"/>
  <c r="F26" i="22"/>
  <c r="G26" i="22"/>
  <c r="H26" i="22" s="1"/>
  <c r="L26" i="22"/>
  <c r="M26" i="22"/>
  <c r="L27" i="2"/>
  <c r="M27" i="2" s="1"/>
  <c r="G27" i="2"/>
  <c r="H27" i="2" s="1"/>
  <c r="G19" i="2"/>
  <c r="H19" i="2" s="1"/>
  <c r="L19" i="2"/>
  <c r="M19" i="2" s="1"/>
  <c r="L15" i="2"/>
  <c r="M15" i="2" s="1"/>
  <c r="G15" i="2"/>
  <c r="H15" i="2" s="1"/>
  <c r="L11" i="2"/>
  <c r="M11" i="2" s="1"/>
  <c r="L10" i="2"/>
  <c r="M10" i="2" s="1"/>
  <c r="L31" i="21"/>
  <c r="F31" i="21"/>
  <c r="F25" i="21"/>
  <c r="L25" i="21"/>
  <c r="G7" i="28"/>
  <c r="H7" i="28"/>
  <c r="L7" i="28"/>
  <c r="M7" i="28" s="1"/>
  <c r="I22" i="27"/>
  <c r="I23" i="27" s="1"/>
  <c r="H22" i="27"/>
  <c r="H23" i="27" s="1"/>
  <c r="G22" i="27"/>
  <c r="G23" i="27" s="1"/>
  <c r="F22" i="27"/>
  <c r="F23" i="27" s="1"/>
  <c r="E22" i="27"/>
  <c r="E23" i="27" s="1"/>
  <c r="D22" i="27"/>
  <c r="D23" i="27" s="1"/>
  <c r="C22" i="27"/>
  <c r="C23" i="27" s="1"/>
  <c r="B23" i="27"/>
  <c r="B22" i="27"/>
  <c r="I10" i="27"/>
  <c r="I11" i="27" s="1"/>
  <c r="H10" i="27"/>
  <c r="H11" i="27" s="1"/>
  <c r="G10" i="27"/>
  <c r="G11" i="27" s="1"/>
  <c r="F10" i="27"/>
  <c r="F11" i="27" s="1"/>
  <c r="E10" i="27"/>
  <c r="E11" i="27" s="1"/>
  <c r="D10" i="27"/>
  <c r="D11" i="27" s="1"/>
  <c r="C10" i="27"/>
  <c r="C11" i="27" s="1"/>
  <c r="B10" i="27"/>
  <c r="B11" i="27" s="1"/>
  <c r="M49" i="22" l="1"/>
  <c r="L49" i="22"/>
  <c r="G49" i="22"/>
  <c r="H49" i="22" s="1"/>
  <c r="F49" i="22"/>
  <c r="M8" i="22" l="1"/>
  <c r="L8" i="22"/>
  <c r="G8" i="22"/>
  <c r="H8" i="22" s="1"/>
  <c r="F8" i="22"/>
  <c r="L6" i="28" l="1"/>
  <c r="M6" i="28" s="1"/>
  <c r="G6" i="28"/>
  <c r="H6" i="28" s="1"/>
  <c r="L5" i="28"/>
  <c r="M5" i="28" s="1"/>
  <c r="G5" i="28"/>
  <c r="H5" i="28" s="1"/>
  <c r="L4" i="28"/>
  <c r="M4" i="28" s="1"/>
  <c r="G4" i="28"/>
  <c r="H4" i="28" s="1"/>
  <c r="L3" i="28"/>
  <c r="M3" i="28" s="1"/>
  <c r="G3" i="28"/>
  <c r="H3" i="28" s="1"/>
  <c r="L18" i="2"/>
  <c r="M18" i="2" s="1"/>
  <c r="G18" i="2"/>
  <c r="H18" i="2" s="1"/>
  <c r="G17" i="2"/>
  <c r="H17" i="2" s="1"/>
  <c r="L17" i="2"/>
  <c r="M17" i="2" s="1"/>
  <c r="L36" i="2"/>
  <c r="M36" i="2" s="1"/>
  <c r="G36" i="2"/>
  <c r="H36" i="2" s="1"/>
  <c r="L35" i="2"/>
  <c r="M35" i="2" s="1"/>
  <c r="G35" i="2"/>
  <c r="H35" i="2" s="1"/>
  <c r="G16" i="2"/>
  <c r="H16" i="2" s="1"/>
  <c r="L16" i="2"/>
  <c r="M16" i="2" s="1"/>
  <c r="G28" i="2" l="1"/>
  <c r="H28" i="2" s="1"/>
  <c r="L28" i="2"/>
  <c r="M28" i="2" s="1"/>
  <c r="L33" i="2" l="1"/>
  <c r="M33" i="2" s="1"/>
  <c r="G33" i="2"/>
  <c r="H33" i="2" s="1"/>
  <c r="F32" i="21" l="1"/>
  <c r="L32" i="21"/>
  <c r="F20" i="21"/>
  <c r="L20" i="21"/>
  <c r="F21" i="21"/>
  <c r="L12" i="21"/>
  <c r="F12" i="21"/>
  <c r="L36" i="21" l="1"/>
  <c r="F36" i="21"/>
  <c r="L30" i="21"/>
  <c r="F30" i="21"/>
  <c r="L39" i="21"/>
  <c r="F39" i="21"/>
  <c r="L13" i="21"/>
  <c r="F13" i="21"/>
  <c r="L9" i="21"/>
  <c r="F9" i="21"/>
  <c r="F10" i="21"/>
  <c r="L10" i="21"/>
  <c r="L42" i="2"/>
  <c r="M42" i="2" s="1"/>
  <c r="G42" i="2"/>
  <c r="H42" i="2" s="1"/>
  <c r="F41" i="2"/>
  <c r="G41" i="2" s="1"/>
  <c r="H41" i="2" s="1"/>
  <c r="L41" i="2"/>
  <c r="M41" i="2" s="1"/>
  <c r="L40" i="2"/>
  <c r="M40" i="2" s="1"/>
  <c r="F40" i="2"/>
  <c r="G40" i="2" s="1"/>
  <c r="H40" i="2" s="1"/>
  <c r="L62" i="22"/>
  <c r="M62" i="22" s="1"/>
  <c r="F62" i="22"/>
  <c r="G62" i="22" s="1"/>
  <c r="H62" i="22" s="1"/>
  <c r="L40" i="21"/>
  <c r="F40" i="21"/>
  <c r="L38" i="21"/>
  <c r="F38" i="21"/>
  <c r="L37" i="21"/>
  <c r="F37" i="21"/>
  <c r="L35" i="21"/>
  <c r="F35" i="21"/>
  <c r="L34" i="21"/>
  <c r="F34" i="21"/>
  <c r="L33" i="21"/>
  <c r="F33" i="21"/>
  <c r="L24" i="21"/>
  <c r="F24" i="21"/>
  <c r="L23" i="21"/>
  <c r="F23" i="21"/>
  <c r="L22" i="21"/>
  <c r="F22" i="21"/>
  <c r="L29" i="21"/>
  <c r="F29" i="21"/>
  <c r="L28" i="21"/>
  <c r="F28" i="21"/>
  <c r="L27" i="21"/>
  <c r="F27" i="21"/>
  <c r="L26" i="21"/>
  <c r="F26" i="21"/>
  <c r="L21" i="21"/>
  <c r="L19" i="21"/>
  <c r="F19" i="21"/>
  <c r="L18" i="21"/>
  <c r="F18" i="21"/>
  <c r="L17" i="21"/>
  <c r="F17" i="21"/>
  <c r="L16" i="21"/>
  <c r="F16" i="21"/>
  <c r="L15" i="21"/>
  <c r="F15" i="21"/>
  <c r="L14" i="21"/>
  <c r="F14" i="21"/>
  <c r="L11" i="21"/>
  <c r="F11" i="21"/>
  <c r="L46" i="2"/>
  <c r="M46" i="2" s="1"/>
  <c r="N46" i="2" s="1"/>
  <c r="F46" i="2"/>
  <c r="G46" i="2" s="1"/>
  <c r="H46" i="2" s="1"/>
  <c r="L61" i="22"/>
  <c r="M61" i="22" s="1"/>
  <c r="F61" i="22"/>
  <c r="G61" i="22" s="1"/>
  <c r="H61" i="22" s="1"/>
  <c r="M54" i="22"/>
  <c r="L54" i="22"/>
  <c r="G54" i="22"/>
  <c r="H54" i="22" s="1"/>
  <c r="M53" i="22"/>
  <c r="L53" i="22"/>
  <c r="G53" i="22"/>
  <c r="H53" i="22" s="1"/>
  <c r="M52" i="22"/>
  <c r="L52" i="22"/>
  <c r="G52" i="22"/>
  <c r="H52" i="22" s="1"/>
  <c r="M51" i="22"/>
  <c r="L51" i="22"/>
  <c r="G51" i="22"/>
  <c r="H51" i="22" s="1"/>
  <c r="M50" i="22"/>
  <c r="L50" i="22"/>
  <c r="G50" i="22"/>
  <c r="H50" i="22" s="1"/>
  <c r="M48" i="22"/>
  <c r="L48" i="22"/>
  <c r="G48" i="22"/>
  <c r="H48" i="22" s="1"/>
  <c r="M47" i="22"/>
  <c r="L47" i="22"/>
  <c r="G47" i="22"/>
  <c r="H47" i="22" s="1"/>
  <c r="M46" i="22"/>
  <c r="L46" i="22"/>
  <c r="G46" i="22"/>
  <c r="H46" i="22" s="1"/>
  <c r="M45" i="22"/>
  <c r="L45" i="22"/>
  <c r="G45" i="22"/>
  <c r="H45" i="22" s="1"/>
  <c r="M44" i="22"/>
  <c r="L44" i="22"/>
  <c r="G44" i="22"/>
  <c r="H44" i="22" s="1"/>
  <c r="M43" i="22"/>
  <c r="L43" i="22"/>
  <c r="G43" i="22"/>
  <c r="H43" i="22" s="1"/>
  <c r="M42" i="22"/>
  <c r="L42" i="22"/>
  <c r="G42" i="22"/>
  <c r="H42" i="22" s="1"/>
  <c r="M41" i="22"/>
  <c r="L41" i="22"/>
  <c r="G41" i="22"/>
  <c r="H41" i="22" s="1"/>
  <c r="M40" i="22"/>
  <c r="L40" i="22"/>
  <c r="G40" i="22"/>
  <c r="H40" i="22" s="1"/>
  <c r="M39" i="22"/>
  <c r="L39" i="22"/>
  <c r="G39" i="22"/>
  <c r="H39" i="22" s="1"/>
  <c r="M38" i="22"/>
  <c r="L38" i="22"/>
  <c r="G38" i="22"/>
  <c r="H38" i="22" s="1"/>
  <c r="M37" i="22"/>
  <c r="L37" i="22"/>
  <c r="G37" i="22"/>
  <c r="H37" i="22" s="1"/>
  <c r="M36" i="22"/>
  <c r="L36" i="22"/>
  <c r="G36" i="22"/>
  <c r="H36" i="22" s="1"/>
  <c r="M35" i="22"/>
  <c r="L35" i="22"/>
  <c r="G35" i="22"/>
  <c r="H35" i="22" s="1"/>
  <c r="M34" i="22"/>
  <c r="L34" i="22"/>
  <c r="G34" i="22"/>
  <c r="H34" i="22" s="1"/>
  <c r="M33" i="22"/>
  <c r="L33" i="22"/>
  <c r="G33" i="22"/>
  <c r="H33" i="22" s="1"/>
  <c r="M32" i="22"/>
  <c r="L32" i="22"/>
  <c r="G32" i="22"/>
  <c r="H32" i="22" s="1"/>
  <c r="M31" i="22"/>
  <c r="L31" i="22"/>
  <c r="G31" i="22"/>
  <c r="H31" i="22" s="1"/>
  <c r="M30" i="22"/>
  <c r="L30" i="22"/>
  <c r="G30" i="22"/>
  <c r="H30" i="22" s="1"/>
  <c r="M29" i="22"/>
  <c r="L29" i="22"/>
  <c r="G29" i="22"/>
  <c r="H29" i="22" s="1"/>
  <c r="M28" i="22"/>
  <c r="L28" i="22"/>
  <c r="G28" i="22"/>
  <c r="H28" i="22" s="1"/>
  <c r="M27" i="22"/>
  <c r="L27" i="22"/>
  <c r="G27" i="22"/>
  <c r="H27" i="22" s="1"/>
  <c r="M25" i="22"/>
  <c r="L25" i="22"/>
  <c r="G25" i="22"/>
  <c r="H25" i="22" s="1"/>
  <c r="M24" i="22"/>
  <c r="L24" i="22"/>
  <c r="G24" i="22"/>
  <c r="H24" i="22" s="1"/>
  <c r="M23" i="22"/>
  <c r="L23" i="22"/>
  <c r="G23" i="22"/>
  <c r="H23" i="22" s="1"/>
  <c r="M22" i="22"/>
  <c r="L22" i="22"/>
  <c r="G22" i="22"/>
  <c r="H22" i="22" s="1"/>
  <c r="M21" i="22"/>
  <c r="L21" i="22"/>
  <c r="G21" i="22"/>
  <c r="H21" i="22" s="1"/>
  <c r="M20" i="22"/>
  <c r="L20" i="22"/>
  <c r="G20" i="22"/>
  <c r="H20" i="22" s="1"/>
  <c r="M19" i="22"/>
  <c r="L19" i="22"/>
  <c r="G19" i="22"/>
  <c r="H19" i="22" s="1"/>
  <c r="M18" i="22"/>
  <c r="L18" i="22"/>
  <c r="G18" i="22"/>
  <c r="H18" i="22" s="1"/>
  <c r="M59" i="22"/>
  <c r="L59" i="22"/>
  <c r="G59" i="22"/>
  <c r="H59" i="22" s="1"/>
  <c r="M58" i="22"/>
  <c r="L58" i="22"/>
  <c r="G58" i="22"/>
  <c r="H58" i="22" s="1"/>
  <c r="M57" i="22"/>
  <c r="L57" i="22"/>
  <c r="G57" i="22"/>
  <c r="H57" i="22" s="1"/>
  <c r="M56" i="22"/>
  <c r="L56" i="22"/>
  <c r="G56" i="22"/>
  <c r="H56" i="22" s="1"/>
  <c r="M17" i="22"/>
  <c r="L17" i="22"/>
  <c r="G17" i="22"/>
  <c r="H17" i="22" s="1"/>
  <c r="M16" i="22"/>
  <c r="L16" i="22"/>
  <c r="G16" i="22"/>
  <c r="H16" i="22" s="1"/>
  <c r="M15" i="22"/>
  <c r="L15" i="22"/>
  <c r="G15" i="22"/>
  <c r="H15" i="22" s="1"/>
  <c r="M14" i="22"/>
  <c r="L14" i="22"/>
  <c r="G14" i="22"/>
  <c r="H14" i="22" s="1"/>
  <c r="M13" i="22"/>
  <c r="L13" i="22"/>
  <c r="G13" i="22"/>
  <c r="H13" i="22" s="1"/>
  <c r="M12" i="22"/>
  <c r="L12" i="22"/>
  <c r="G12" i="22"/>
  <c r="H12" i="22" s="1"/>
  <c r="M11" i="22"/>
  <c r="L11" i="22"/>
  <c r="G11" i="22"/>
  <c r="H11" i="22" s="1"/>
  <c r="M10" i="22"/>
  <c r="L10" i="22"/>
  <c r="G10" i="22"/>
  <c r="H10" i="22" s="1"/>
  <c r="M9" i="22"/>
  <c r="L9" i="22"/>
  <c r="G9" i="22"/>
  <c r="H9" i="22" s="1"/>
  <c r="F18" i="22"/>
  <c r="F19" i="22"/>
  <c r="F20" i="22"/>
  <c r="F21" i="22"/>
  <c r="F22" i="22"/>
  <c r="F23" i="22"/>
  <c r="F24" i="22"/>
  <c r="F25" i="22"/>
  <c r="F27" i="22"/>
  <c r="F28" i="22"/>
  <c r="F29" i="22"/>
  <c r="F30" i="22"/>
  <c r="F17" i="22"/>
  <c r="F16" i="22"/>
  <c r="F15" i="22"/>
  <c r="F14" i="22"/>
  <c r="F13" i="22"/>
  <c r="F12" i="22"/>
  <c r="F11" i="22"/>
  <c r="F10" i="22"/>
  <c r="F9" i="22"/>
  <c r="F59" i="22"/>
  <c r="F58" i="22"/>
  <c r="F57" i="22"/>
  <c r="F56" i="22"/>
  <c r="F54" i="22"/>
  <c r="F53" i="22"/>
  <c r="F52" i="22"/>
  <c r="F51" i="22"/>
  <c r="F50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L45" i="2"/>
  <c r="M45" i="2" s="1"/>
  <c r="G45" i="2"/>
  <c r="H45" i="2" s="1"/>
  <c r="L44" i="2"/>
  <c r="M44" i="2" s="1"/>
  <c r="G44" i="2"/>
  <c r="H44" i="2" s="1"/>
  <c r="L43" i="2"/>
  <c r="M43" i="2" s="1"/>
  <c r="G43" i="2"/>
  <c r="H43" i="2" s="1"/>
  <c r="L39" i="2"/>
  <c r="M39" i="2" s="1"/>
  <c r="G39" i="2"/>
  <c r="H39" i="2" s="1"/>
  <c r="L38" i="2"/>
  <c r="M38" i="2" s="1"/>
  <c r="G38" i="2"/>
  <c r="H38" i="2" s="1"/>
  <c r="L37" i="2"/>
  <c r="M37" i="2" s="1"/>
  <c r="G37" i="2"/>
  <c r="H37" i="2" s="1"/>
  <c r="L34" i="2"/>
  <c r="M34" i="2" s="1"/>
  <c r="G34" i="2"/>
  <c r="H34" i="2" s="1"/>
  <c r="F45" i="2"/>
  <c r="F44" i="2"/>
  <c r="F43" i="2"/>
  <c r="F42" i="2"/>
  <c r="F39" i="2"/>
  <c r="F38" i="2"/>
  <c r="F37" i="2"/>
  <c r="F34" i="2"/>
  <c r="L30" i="2"/>
  <c r="M30" i="2" s="1"/>
  <c r="G30" i="2"/>
  <c r="H30" i="2" s="1"/>
  <c r="L29" i="2"/>
  <c r="M29" i="2" s="1"/>
  <c r="G29" i="2"/>
  <c r="H29" i="2" s="1"/>
  <c r="L25" i="2"/>
  <c r="M25" i="2" s="1"/>
  <c r="G25" i="2"/>
  <c r="H25" i="2" s="1"/>
  <c r="L24" i="2"/>
  <c r="M24" i="2" s="1"/>
  <c r="G24" i="2"/>
  <c r="H24" i="2" s="1"/>
  <c r="G23" i="2"/>
  <c r="H23" i="2" s="1"/>
  <c r="L23" i="2"/>
  <c r="M23" i="2" s="1"/>
  <c r="G14" i="2"/>
  <c r="H14" i="2" s="1"/>
  <c r="L14" i="2"/>
  <c r="M14" i="2" s="1"/>
  <c r="G13" i="2"/>
  <c r="H13" i="2" s="1"/>
  <c r="L13" i="2"/>
  <c r="M13" i="2" s="1"/>
  <c r="E41" i="11" l="1"/>
  <c r="E40" i="11"/>
  <c r="G31" i="2" l="1"/>
  <c r="H31" i="2" s="1"/>
  <c r="L31" i="2"/>
  <c r="M31" i="2" s="1"/>
  <c r="G32" i="2"/>
  <c r="H32" i="2" s="1"/>
  <c r="L32" i="2"/>
  <c r="M32" i="2" s="1"/>
  <c r="G26" i="2"/>
  <c r="H26" i="2" s="1"/>
  <c r="L26" i="2"/>
  <c r="M26" i="2" s="1"/>
  <c r="G20" i="2"/>
  <c r="H20" i="2" s="1"/>
  <c r="L20" i="2"/>
  <c r="M20" i="2" s="1"/>
  <c r="G22" i="2"/>
  <c r="H22" i="2" s="1"/>
  <c r="L22" i="2"/>
  <c r="M22" i="2" s="1"/>
  <c r="G21" i="2"/>
  <c r="H21" i="2" s="1"/>
  <c r="L21" i="2"/>
  <c r="M21" i="2" s="1"/>
  <c r="G12" i="2"/>
  <c r="H12" i="2" s="1"/>
  <c r="L12" i="2"/>
  <c r="M12" i="2" s="1"/>
  <c r="E37" i="11" l="1"/>
  <c r="E39" i="11" l="1"/>
  <c r="E38" i="11"/>
  <c r="E36" i="11" l="1"/>
  <c r="E35" i="11"/>
  <c r="E34" i="11" l="1"/>
</calcChain>
</file>

<file path=xl/sharedStrings.xml><?xml version="1.0" encoding="utf-8"?>
<sst xmlns="http://schemas.openxmlformats.org/spreadsheetml/2006/main" count="714" uniqueCount="254">
  <si>
    <t xml:space="preserve">R&amp;F Princess Cove 富力公主湾 Phase2 Apartment 二期海景公寓 </t>
  </si>
  <si>
    <t>单位号
Unit Number</t>
  </si>
  <si>
    <t>户型
Layout</t>
  </si>
  <si>
    <t>面积
Built up
Sq ft</t>
  </si>
  <si>
    <t>原价
List Price
RM</t>
  </si>
  <si>
    <t>贷款买家 
LOAN BUYER</t>
  </si>
  <si>
    <t>现金买家(一次性付款）
CASH BUYER
(ONE SHOT PAYMENT)</t>
  </si>
  <si>
    <t>LOAN SPA
-5%-6%-14%</t>
  </si>
  <si>
    <t xml:space="preserve"> =Nett Price
-5%</t>
  </si>
  <si>
    <t>合同价
-5%-6%</t>
  </si>
  <si>
    <t>净价
-10% -18%</t>
  </si>
  <si>
    <r>
      <t>单位号</t>
    </r>
    <r>
      <rPr>
        <b/>
        <sz val="14"/>
        <rFont val="Calibri"/>
        <family val="2"/>
      </rPr>
      <t xml:space="preserve">
Unit Number</t>
    </r>
  </si>
  <si>
    <r>
      <t>户型</t>
    </r>
    <r>
      <rPr>
        <b/>
        <sz val="14"/>
        <rFont val="Calibri"/>
        <family val="2"/>
      </rPr>
      <t xml:space="preserve">
Layout</t>
    </r>
  </si>
  <si>
    <r>
      <t>面积</t>
    </r>
    <r>
      <rPr>
        <b/>
        <sz val="14"/>
        <rFont val="Calibri"/>
        <family val="2"/>
      </rPr>
      <t xml:space="preserve">
Built up
Sq ft</t>
    </r>
  </si>
  <si>
    <r>
      <t>原价</t>
    </r>
    <r>
      <rPr>
        <b/>
        <sz val="14"/>
        <rFont val="Calibri"/>
        <family val="2"/>
      </rPr>
      <t xml:space="preserve">
List Price
RM</t>
    </r>
  </si>
  <si>
    <r>
      <t>贷款买家</t>
    </r>
    <r>
      <rPr>
        <b/>
        <sz val="14"/>
        <color rgb="FF0000FF"/>
        <rFont val="Calibri"/>
        <family val="2"/>
      </rPr>
      <t xml:space="preserve"> 
LOAN BUYER</t>
    </r>
  </si>
  <si>
    <r>
      <t>单价</t>
    </r>
    <r>
      <rPr>
        <b/>
        <sz val="14"/>
        <color rgb="FF0000FF"/>
        <rFont val="Calibri"/>
        <family val="2"/>
      </rPr>
      <t xml:space="preserve">
PSF
RM</t>
    </r>
  </si>
  <si>
    <r>
      <t>工程现金买家</t>
    </r>
    <r>
      <rPr>
        <b/>
        <sz val="14"/>
        <color rgb="FFFF0000"/>
        <rFont val="Calibri"/>
        <family val="2"/>
      </rPr>
      <t>PROGRESSIVECASHBUYER</t>
    </r>
  </si>
  <si>
    <r>
      <t>单价</t>
    </r>
    <r>
      <rPr>
        <b/>
        <sz val="14"/>
        <rFont val="Calibri"/>
        <family val="2"/>
      </rPr>
      <t>PSFRM</t>
    </r>
  </si>
  <si>
    <r>
      <t>现金买家</t>
    </r>
    <r>
      <rPr>
        <b/>
        <sz val="14"/>
        <color rgb="FFCC00CC"/>
        <rFont val="Calibri"/>
        <family val="2"/>
      </rPr>
      <t>(</t>
    </r>
    <r>
      <rPr>
        <b/>
        <sz val="14"/>
        <color rgb="FFCC00CC"/>
        <rFont val="宋体-简"/>
        <charset val="134"/>
      </rPr>
      <t>一次性付款）</t>
    </r>
    <r>
      <rPr>
        <b/>
        <sz val="14"/>
        <color rgb="FFCC00CC"/>
        <rFont val="Calibri"/>
        <family val="2"/>
      </rPr>
      <t xml:space="preserve">
CASH BUYER
(ONE SHOT PAYMENT)</t>
    </r>
  </si>
  <si>
    <r>
      <t>单价</t>
    </r>
    <r>
      <rPr>
        <b/>
        <sz val="14"/>
        <color rgb="FFCC00CC"/>
        <rFont val="Calibri"/>
        <family val="2"/>
      </rPr>
      <t xml:space="preserve">
PSF
RM</t>
    </r>
  </si>
  <si>
    <r>
      <t>销售情况</t>
    </r>
    <r>
      <rPr>
        <b/>
        <sz val="14"/>
        <rFont val="Calibri"/>
        <family val="2"/>
      </rPr>
      <t xml:space="preserve"> Status</t>
    </r>
  </si>
  <si>
    <t>SPAPRICE-16%-9%</t>
  </si>
  <si>
    <t>NETTPRICE-5%</t>
  </si>
  <si>
    <r>
      <t>合同价</t>
    </r>
    <r>
      <rPr>
        <b/>
        <sz val="14"/>
        <color rgb="FFCC00CC"/>
        <rFont val="Calibri"/>
        <family val="2"/>
      </rPr>
      <t xml:space="preserve">
-9%-5%</t>
    </r>
  </si>
  <si>
    <t>ONLY CASH BUYER</t>
  </si>
  <si>
    <t>*01</t>
  </si>
  <si>
    <t>*02</t>
  </si>
  <si>
    <t>*05</t>
  </si>
  <si>
    <t>*03A</t>
  </si>
  <si>
    <t>*06</t>
  </si>
  <si>
    <t>*07</t>
  </si>
  <si>
    <t>*08</t>
  </si>
  <si>
    <t>UNIT 单位</t>
  </si>
  <si>
    <t>FACING 朝向</t>
  </si>
  <si>
    <t>面积（SQFT)</t>
  </si>
  <si>
    <t>SOUTHEAST(东南）</t>
  </si>
  <si>
    <t>NORTHWEST（西北）</t>
  </si>
  <si>
    <t>户型 （TYPE)</t>
  </si>
  <si>
    <t>3B2B三房两卫</t>
  </si>
  <si>
    <t>2B2B两房两卫</t>
  </si>
  <si>
    <t>3B3B三房三卫</t>
  </si>
  <si>
    <t>1B1B一房一卫</t>
  </si>
  <si>
    <t>SOUTH(南）</t>
  </si>
  <si>
    <t>NORTH(北）</t>
  </si>
  <si>
    <t>4B3B四房三卫</t>
  </si>
  <si>
    <t>* BOOKING FEES RM 1000</t>
  </si>
  <si>
    <t>V7M</t>
  </si>
  <si>
    <t>2B2B</t>
  </si>
  <si>
    <t>U1</t>
  </si>
  <si>
    <t>B1-2-09-01</t>
  </si>
  <si>
    <t>H</t>
  </si>
  <si>
    <t>4B3B</t>
  </si>
  <si>
    <t>3B2B</t>
  </si>
  <si>
    <t>B3A-1-30-05</t>
  </si>
  <si>
    <t>DUALKEY</t>
  </si>
  <si>
    <t>B2-3-11-05</t>
  </si>
  <si>
    <t>B2-1-49-06</t>
  </si>
  <si>
    <t>B2-2-43A-08</t>
  </si>
  <si>
    <t>B2-2-40-08</t>
  </si>
  <si>
    <t>B2-2-39-08</t>
  </si>
  <si>
    <t>B2-3-08-01</t>
  </si>
  <si>
    <t>B2-3-33A-03</t>
  </si>
  <si>
    <t>B2-3-28-05</t>
  </si>
  <si>
    <t>B2-3-25-05</t>
  </si>
  <si>
    <t>B2-3-13A-05</t>
  </si>
  <si>
    <t>B2-3-43A-06</t>
  </si>
  <si>
    <t>B2-3-29-06</t>
  </si>
  <si>
    <t>B2-3-23A-06</t>
  </si>
  <si>
    <t>V7</t>
  </si>
  <si>
    <t>G</t>
  </si>
  <si>
    <t>MSUB</t>
  </si>
  <si>
    <t>B1-3-37-06</t>
  </si>
  <si>
    <t>M</t>
  </si>
  <si>
    <t>三房</t>
  </si>
  <si>
    <t>A</t>
  </si>
  <si>
    <t>侧海景</t>
  </si>
  <si>
    <t>Bumi</t>
  </si>
  <si>
    <t>B3-2-36-01</t>
  </si>
  <si>
    <t>B3-2-40-01</t>
  </si>
  <si>
    <t>B3-1-18-03A</t>
  </si>
  <si>
    <t>B3-1-23A-03A</t>
  </si>
  <si>
    <t>B3-1-27-03A</t>
  </si>
  <si>
    <t>B3-1-32-03A</t>
  </si>
  <si>
    <t>B3-1-37-03A</t>
  </si>
  <si>
    <t>B3-1-42-03A</t>
  </si>
  <si>
    <t>B3-1-49-03A</t>
  </si>
  <si>
    <t>A1</t>
  </si>
  <si>
    <t>B3-2-48-03A</t>
  </si>
  <si>
    <t>A1(M)</t>
  </si>
  <si>
    <t>B3-1-38-01</t>
  </si>
  <si>
    <t>B3-1-40-01</t>
  </si>
  <si>
    <t>B3-2-16-08</t>
  </si>
  <si>
    <t>E</t>
  </si>
  <si>
    <t>B3-2-27-08</t>
  </si>
  <si>
    <t>B3-2-31-08</t>
  </si>
  <si>
    <t>B3-1-23A-05</t>
  </si>
  <si>
    <t>E(M)</t>
  </si>
  <si>
    <t>B3-1-27-05</t>
  </si>
  <si>
    <t>B3-1-32-05</t>
  </si>
  <si>
    <t>商铺</t>
  </si>
  <si>
    <t>-</t>
  </si>
  <si>
    <t>2B-02-32</t>
  </si>
  <si>
    <t>H1</t>
  </si>
  <si>
    <t>B1-1-11-01</t>
  </si>
  <si>
    <t>土著房源均须将所有折扣计入合同价，即合同价等于净价。</t>
  </si>
  <si>
    <t>23A</t>
  </si>
  <si>
    <t>13A</t>
  </si>
  <si>
    <t>B2-3-15-06</t>
  </si>
  <si>
    <t>2B-03A-47</t>
  </si>
  <si>
    <t>2B-03A-48</t>
  </si>
  <si>
    <t>NB</t>
  </si>
  <si>
    <t>PS:土著房源交楼时间原则上不早于签约后3个月（不论任何国籍)</t>
  </si>
  <si>
    <t>SPA  PRICE
-16%-9%-5%</t>
  </si>
  <si>
    <t>2B-03A-52</t>
  </si>
  <si>
    <t>2B-03A-53</t>
  </si>
  <si>
    <t>B3-2-37-01</t>
  </si>
  <si>
    <t>2B-03A-49</t>
  </si>
  <si>
    <t>B3A-2-17-08</t>
  </si>
  <si>
    <t>BUMI-FOREIGNER CAN BUY</t>
  </si>
  <si>
    <t>B2-3-47-06</t>
  </si>
  <si>
    <t>B3A-2-45-08</t>
  </si>
  <si>
    <t xml:space="preserve">NETT PRICE
</t>
  </si>
  <si>
    <t>B2-3-16-01</t>
  </si>
  <si>
    <t>A3-2-35-07</t>
  </si>
  <si>
    <t>A5-2-30-07</t>
  </si>
  <si>
    <t>B1-3-49-01</t>
  </si>
  <si>
    <t>N</t>
  </si>
  <si>
    <t>N SUB</t>
  </si>
  <si>
    <t>V5</t>
  </si>
  <si>
    <t>V5M</t>
  </si>
  <si>
    <t>B2-1-31-02</t>
  </si>
  <si>
    <t>B2-2 08-06</t>
  </si>
  <si>
    <t>B2-2-42-02</t>
  </si>
  <si>
    <t>B2-3-21-08</t>
  </si>
  <si>
    <t>B2-3-26-02</t>
  </si>
  <si>
    <t>B2-3-30-01</t>
  </si>
  <si>
    <t>B2-3-36-05</t>
  </si>
  <si>
    <t>B2-3-45-05</t>
  </si>
  <si>
    <t>B3-1-10-03A</t>
  </si>
  <si>
    <t>B3-1-45-01</t>
  </si>
  <si>
    <t>B3A-1-48-03A</t>
  </si>
  <si>
    <t>B3A-2-43A-08</t>
  </si>
  <si>
    <t>BSUB</t>
  </si>
  <si>
    <t>B3-2-45-01</t>
  </si>
  <si>
    <t>2B1B</t>
  </si>
  <si>
    <t>2+1B 1B</t>
  </si>
  <si>
    <t>2B-03A-58</t>
  </si>
  <si>
    <t>2B-03A-59</t>
  </si>
  <si>
    <t>B1-1-39-05</t>
  </si>
  <si>
    <t>B2-2-28-03A</t>
  </si>
  <si>
    <t>D</t>
  </si>
  <si>
    <t>STUDIO</t>
  </si>
  <si>
    <t>B2-1-37-03A</t>
  </si>
  <si>
    <t>SPA  PRICE
-16%-9%-5%-5%</t>
  </si>
  <si>
    <t>SPA PRICE
-9%-5%-18%-10%</t>
  </si>
  <si>
    <t xml:space="preserve">SPA PRICE -5%-9%-18%-10%
</t>
  </si>
  <si>
    <r>
      <t>单位号</t>
    </r>
    <r>
      <rPr>
        <b/>
        <sz val="12"/>
        <rFont val="Calibri"/>
        <family val="2"/>
      </rPr>
      <t xml:space="preserve">
Unit Number</t>
    </r>
  </si>
  <si>
    <r>
      <t>户型</t>
    </r>
    <r>
      <rPr>
        <b/>
        <sz val="12"/>
        <rFont val="Calibri"/>
        <family val="2"/>
      </rPr>
      <t xml:space="preserve">
Layout</t>
    </r>
  </si>
  <si>
    <r>
      <t>面积</t>
    </r>
    <r>
      <rPr>
        <b/>
        <sz val="12"/>
        <rFont val="Calibri"/>
        <family val="2"/>
      </rPr>
      <t xml:space="preserve">
Built up
Sq ft</t>
    </r>
  </si>
  <si>
    <r>
      <t>原价</t>
    </r>
    <r>
      <rPr>
        <b/>
        <sz val="12"/>
        <rFont val="Calibri"/>
        <family val="2"/>
      </rPr>
      <t xml:space="preserve">
List Price
RM</t>
    </r>
  </si>
  <si>
    <r>
      <t>贷款买家</t>
    </r>
    <r>
      <rPr>
        <b/>
        <sz val="12"/>
        <color rgb="FF0000FF"/>
        <rFont val="Calibri"/>
        <family val="2"/>
      </rPr>
      <t xml:space="preserve"> 
LOAN BUYER</t>
    </r>
  </si>
  <si>
    <r>
      <t>单价</t>
    </r>
    <r>
      <rPr>
        <b/>
        <sz val="12"/>
        <color rgb="FF0000FF"/>
        <rFont val="Calibri"/>
        <family val="2"/>
      </rPr>
      <t xml:space="preserve">
PSF
RM</t>
    </r>
  </si>
  <si>
    <r>
      <t>工程现金买家</t>
    </r>
    <r>
      <rPr>
        <b/>
        <sz val="12"/>
        <color rgb="FFFF0000"/>
        <rFont val="Calibri"/>
        <family val="2"/>
      </rPr>
      <t>PROGRESSIVECASHBUYER</t>
    </r>
  </si>
  <si>
    <r>
      <t>单价</t>
    </r>
    <r>
      <rPr>
        <b/>
        <sz val="12"/>
        <rFont val="Calibri"/>
        <family val="2"/>
      </rPr>
      <t>PSFRM</t>
    </r>
  </si>
  <si>
    <r>
      <t>现金买家</t>
    </r>
    <r>
      <rPr>
        <b/>
        <sz val="12"/>
        <color rgb="FFCC00CC"/>
        <rFont val="Calibri"/>
        <family val="2"/>
      </rPr>
      <t>(</t>
    </r>
    <r>
      <rPr>
        <b/>
        <sz val="12"/>
        <color rgb="FFCC00CC"/>
        <rFont val="宋体-简"/>
        <charset val="134"/>
      </rPr>
      <t>一次性付款）</t>
    </r>
    <r>
      <rPr>
        <b/>
        <sz val="12"/>
        <color rgb="FFCC00CC"/>
        <rFont val="Calibri"/>
        <family val="2"/>
      </rPr>
      <t xml:space="preserve">
CASH BUYER
(ONE SHOT PAYMENT)</t>
    </r>
  </si>
  <si>
    <t>B3-1-26-01</t>
  </si>
  <si>
    <t>B3-1-48-03A</t>
  </si>
  <si>
    <t>B2-2-49-09</t>
  </si>
  <si>
    <t>B1-3-37-05</t>
  </si>
  <si>
    <t>B1-3-32-03A</t>
  </si>
  <si>
    <t>B2-1-42-07</t>
  </si>
  <si>
    <t>B2-3-12-03A</t>
  </si>
  <si>
    <t>B2-1-43A-09</t>
  </si>
  <si>
    <t>C2-1</t>
  </si>
  <si>
    <t>*03</t>
  </si>
  <si>
    <t>C3-1</t>
  </si>
  <si>
    <t>1)      Built-in high and low kitchen cabinet 厨房上下橱柜</t>
  </si>
  <si>
    <t>2)      Built in kitchen hood and hob 厨房电磁炉及抽油烟机</t>
  </si>
  <si>
    <t>3)      Digital lockset 电子锁</t>
  </si>
  <si>
    <t>4)      Air conditional 空调</t>
  </si>
  <si>
    <t>5)      Bathroom accessories、mirror、towel hanger、bidet、toilet paper roll holder 卫生间配件、镜子、毛巾架、手持花洒、厕纸架</t>
  </si>
  <si>
    <t>6)      Storage water heater 储热式热水器</t>
  </si>
  <si>
    <t>7)      Oven 烤箱（3 bedroom &amp; above only 三房以上赠送而已）</t>
  </si>
  <si>
    <t>FREE</t>
  </si>
  <si>
    <t>WEST(西）</t>
  </si>
  <si>
    <t>MOT</t>
  </si>
  <si>
    <t>EXCLUDE 不包</t>
  </si>
  <si>
    <t>割契税</t>
  </si>
  <si>
    <t>*No Carpark</t>
  </si>
  <si>
    <t>EAST(东）SEAVIEW</t>
  </si>
  <si>
    <t>*above level 40</t>
  </si>
  <si>
    <t>（With Carpark）</t>
  </si>
  <si>
    <t>外国置业税(2% Based on SPA Price)</t>
  </si>
  <si>
    <t xml:space="preserve">Foreign Levy Consent </t>
  </si>
  <si>
    <t>1109/920psf/RM1,068,120</t>
  </si>
  <si>
    <t>1067/885psf/RM1,027,485</t>
  </si>
  <si>
    <t>1323/1098psf/RM900,360</t>
  </si>
  <si>
    <t>1281/1064psf/RM872,480</t>
  </si>
  <si>
    <t>1213/1007psf/RM1,283,925</t>
  </si>
  <si>
    <t>1171/972psf/RM1,239,300</t>
  </si>
  <si>
    <t>B1-3-45-05</t>
  </si>
  <si>
    <t>1168/969psf/RM849,813</t>
  </si>
  <si>
    <t>1021/847psf/RM742,819</t>
  </si>
  <si>
    <t>1199/995psf/RM574,115</t>
  </si>
  <si>
    <t>1051/872psf/RM503,144</t>
  </si>
  <si>
    <t>1132/940psf/RM840,360</t>
  </si>
  <si>
    <t>985/818psf/RM731,292</t>
  </si>
  <si>
    <t>1231/1022psf/RM858,480</t>
  </si>
  <si>
    <t>1189/987psf/RM829,080</t>
  </si>
  <si>
    <t>1274/1058psf/RM1,223,048</t>
  </si>
  <si>
    <t>1232/1023psf/RM1,182,588</t>
  </si>
  <si>
    <t>1261/1047psf/RM581,085</t>
  </si>
  <si>
    <t>1097/911psf/RM505,605</t>
  </si>
  <si>
    <t>1237/1027psf/RM1,187,212</t>
  </si>
  <si>
    <t>1118/928psf/RM1,072,768</t>
  </si>
  <si>
    <t>1139/946psf/RM805,992</t>
  </si>
  <si>
    <t>1021/848psf/RM722,496</t>
  </si>
  <si>
    <t>1618/1343psf/RM2,088,365</t>
  </si>
  <si>
    <t>1549/1286psf/RM1,999,730</t>
  </si>
  <si>
    <t>1451/1205psf/RM1,026,660</t>
  </si>
  <si>
    <t>1381/1147psf/RM977,244</t>
  </si>
  <si>
    <t>1396/1159psf/RM987,468</t>
  </si>
  <si>
    <t>1326/1101psf/RM938,052</t>
  </si>
  <si>
    <t xml:space="preserve">最高净价 Highest（NETT PRICE) </t>
  </si>
  <si>
    <t>最低净价 Lowest（NETT PRICE)</t>
  </si>
  <si>
    <t>B1-3-20-07</t>
  </si>
  <si>
    <t>B1-3-22-07</t>
  </si>
  <si>
    <t>均净价 （Average NettPrice)</t>
  </si>
  <si>
    <t>均面价 psf（Average ListPrice)</t>
  </si>
  <si>
    <t xml:space="preserve">均净价psf </t>
  </si>
  <si>
    <t>B3-1-33A-06</t>
    <phoneticPr fontId="37" type="noConversion"/>
  </si>
  <si>
    <t>B3-1-31-07</t>
    <phoneticPr fontId="37" type="noConversion"/>
  </si>
  <si>
    <t>U1</t>
    <phoneticPr fontId="37" type="noConversion"/>
  </si>
  <si>
    <t>2B2B</t>
    <phoneticPr fontId="37" type="noConversion"/>
  </si>
  <si>
    <t>B3-2-49-01</t>
    <phoneticPr fontId="37" type="noConversion"/>
  </si>
  <si>
    <t>A</t>
    <phoneticPr fontId="37" type="noConversion"/>
  </si>
  <si>
    <t>B3-2-29-01</t>
    <phoneticPr fontId="37" type="noConversion"/>
  </si>
  <si>
    <t>B2-1-37-01</t>
    <phoneticPr fontId="20" type="noConversion"/>
  </si>
  <si>
    <t>H1</t>
    <phoneticPr fontId="20" type="noConversion"/>
  </si>
  <si>
    <t>B2-1-20-01</t>
    <phoneticPr fontId="20" type="noConversion"/>
  </si>
  <si>
    <t>4B3B</t>
    <phoneticPr fontId="20" type="noConversion"/>
  </si>
  <si>
    <t>B2-1-36-07</t>
    <phoneticPr fontId="20" type="noConversion"/>
  </si>
  <si>
    <t>V5</t>
    <phoneticPr fontId="20" type="noConversion"/>
  </si>
  <si>
    <t>B2-1-38-09</t>
    <phoneticPr fontId="20" type="noConversion"/>
  </si>
  <si>
    <t>B2-1-49-10</t>
    <phoneticPr fontId="20" type="noConversion"/>
  </si>
  <si>
    <t>G</t>
    <phoneticPr fontId="20" type="noConversion"/>
  </si>
  <si>
    <t>B2-2-33A-08</t>
    <phoneticPr fontId="20" type="noConversion"/>
  </si>
  <si>
    <t>B2-2-32-09</t>
    <phoneticPr fontId="20" type="noConversion"/>
  </si>
  <si>
    <t>B2-3-28-02</t>
    <phoneticPr fontId="20" type="noConversion"/>
  </si>
  <si>
    <t>13A</t>
    <phoneticPr fontId="37" type="noConversion"/>
  </si>
  <si>
    <t>B1-3-46-03</t>
    <phoneticPr fontId="37" type="noConversion"/>
  </si>
  <si>
    <t>V7M</t>
    <phoneticPr fontId="37" type="noConversion"/>
  </si>
  <si>
    <t>B1-3-18-08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</si>
</sst>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.00_-;\-* #,##0.00_-;_-* &quot;-&quot;??_-;_-@_-"/>
    <numFmt numFmtId="177" formatCode="[$RM-4409]#,##0;[Red][$RM-4409]#,##0"/>
    <numFmt numFmtId="178" formatCode="_-* #,##0_-;\-* #,##0_-;_-* &quot;-&quot;??_-;_-@_-"/>
  </numFmts>
  <fonts count="38">
    <font>
      <sz val="11"/>
      <name val="Calibri"/>
      <charset val="134"/>
      <scheme val="minor"/>
    </font>
    <font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4"/>
      <name val="宋体-简"/>
      <charset val="134"/>
    </font>
    <font>
      <b/>
      <sz val="14"/>
      <color rgb="FF0000FF"/>
      <name val="宋体-简"/>
      <charset val="134"/>
    </font>
    <font>
      <b/>
      <sz val="14"/>
      <color rgb="FF0000FF"/>
      <name val="Calibri"/>
      <family val="2"/>
    </font>
    <font>
      <b/>
      <sz val="14"/>
      <color rgb="FFFF0000"/>
      <name val="宋体-简"/>
      <charset val="134"/>
    </font>
    <font>
      <b/>
      <sz val="14"/>
      <color rgb="FFFF0000"/>
      <name val="Calibri"/>
      <family val="2"/>
    </font>
    <font>
      <b/>
      <sz val="14"/>
      <color rgb="FFCC00CC"/>
      <name val="宋体-简"/>
      <charset val="134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0000FF"/>
      <name val="Calibri"/>
      <family val="2"/>
    </font>
    <font>
      <b/>
      <sz val="12"/>
      <color rgb="FFCC00CC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rgb="FFCC00CC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CC00CC"/>
      <name val="宋体-简"/>
      <charset val="134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宋体-简"/>
      <charset val="134"/>
    </font>
    <font>
      <b/>
      <sz val="12"/>
      <color rgb="FF0000FF"/>
      <name val="宋体-简"/>
      <charset val="134"/>
    </font>
    <font>
      <b/>
      <sz val="12"/>
      <color rgb="FFFF0000"/>
      <name val="宋体-简"/>
      <charset val="134"/>
    </font>
    <font>
      <b/>
      <sz val="12"/>
      <color rgb="FFFF0000"/>
      <name val="Calibri"/>
      <family val="2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92D050"/>
        <bgColor rgb="FFB8CCE4"/>
      </patternFill>
    </fill>
    <fill>
      <patternFill patternType="solid">
        <fgColor rgb="FF00B0F0"/>
        <bgColor rgb="FFB8CCE4"/>
      </patternFill>
    </fill>
    <fill>
      <patternFill patternType="solid">
        <fgColor theme="9" tint="0.39997558519241921"/>
        <bgColor rgb="FFB8CCE4"/>
      </patternFill>
    </fill>
    <fill>
      <patternFill patternType="solid">
        <fgColor theme="2" tint="-0.249977111117893"/>
        <bgColor rgb="FFB8CCE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7" fillId="0" borderId="0"/>
    <xf numFmtId="176" fontId="24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77" fontId="0" fillId="0" borderId="0" xfId="0" applyNumberFormat="1"/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3" fontId="0" fillId="0" borderId="0" xfId="0" applyNumberFormat="1"/>
    <xf numFmtId="0" fontId="0" fillId="0" borderId="0" xfId="0" applyAlignment="1">
      <alignment horizontal="center"/>
    </xf>
    <xf numFmtId="0" fontId="22" fillId="0" borderId="9" xfId="0" applyFont="1" applyBorder="1"/>
    <xf numFmtId="0" fontId="22" fillId="0" borderId="9" xfId="0" applyFont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0" fillId="6" borderId="9" xfId="0" applyFill="1" applyBorder="1"/>
    <xf numFmtId="0" fontId="21" fillId="6" borderId="9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21" fillId="8" borderId="9" xfId="0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9" borderId="9" xfId="0" applyFont="1" applyFill="1" applyBorder="1"/>
    <xf numFmtId="0" fontId="0" fillId="9" borderId="9" xfId="0" applyFill="1" applyBorder="1" applyAlignment="1">
      <alignment horizontal="center"/>
    </xf>
    <xf numFmtId="0" fontId="21" fillId="10" borderId="9" xfId="0" applyFont="1" applyFill="1" applyBorder="1" applyAlignment="1">
      <alignment horizontal="center"/>
    </xf>
    <xf numFmtId="0" fontId="21" fillId="12" borderId="9" xfId="0" applyFont="1" applyFill="1" applyBorder="1"/>
    <xf numFmtId="0" fontId="23" fillId="0" borderId="0" xfId="0" applyFont="1"/>
    <xf numFmtId="0" fontId="23" fillId="0" borderId="0" xfId="0" applyFont="1" applyAlignment="1">
      <alignment horizontal="center"/>
    </xf>
    <xf numFmtId="3" fontId="5" fillId="3" borderId="11" xfId="0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/>
    </xf>
    <xf numFmtId="0" fontId="0" fillId="5" borderId="9" xfId="0" applyFill="1" applyBorder="1"/>
    <xf numFmtId="3" fontId="0" fillId="5" borderId="9" xfId="0" applyNumberFormat="1" applyFill="1" applyBorder="1"/>
    <xf numFmtId="177" fontId="0" fillId="5" borderId="9" xfId="0" applyNumberFormat="1" applyFill="1" applyBorder="1"/>
    <xf numFmtId="0" fontId="0" fillId="15" borderId="9" xfId="0" applyFill="1" applyBorder="1" applyAlignment="1">
      <alignment horizontal="center"/>
    </xf>
    <xf numFmtId="0" fontId="0" fillId="15" borderId="9" xfId="0" applyFill="1" applyBorder="1"/>
    <xf numFmtId="3" fontId="0" fillId="15" borderId="9" xfId="0" applyNumberFormat="1" applyFill="1" applyBorder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top" shrinkToFit="1"/>
    </xf>
    <xf numFmtId="2" fontId="1" fillId="0" borderId="6" xfId="0" applyNumberFormat="1" applyFont="1" applyBorder="1" applyAlignment="1">
      <alignment horizontal="center" vertical="top" shrinkToFit="1"/>
    </xf>
    <xf numFmtId="3" fontId="1" fillId="0" borderId="6" xfId="0" applyNumberFormat="1" applyFont="1" applyBorder="1" applyAlignment="1">
      <alignment horizontal="center" vertical="top" shrinkToFit="1"/>
    </xf>
    <xf numFmtId="3" fontId="1" fillId="16" borderId="6" xfId="0" applyNumberFormat="1" applyFont="1" applyFill="1" applyBorder="1" applyAlignment="1">
      <alignment horizontal="center" vertical="top" shrinkToFit="1"/>
    </xf>
    <xf numFmtId="0" fontId="0" fillId="10" borderId="9" xfId="0" applyFill="1" applyBorder="1" applyAlignment="1">
      <alignment horizontal="center"/>
    </xf>
    <xf numFmtId="0" fontId="0" fillId="10" borderId="9" xfId="0" applyFill="1" applyBorder="1"/>
    <xf numFmtId="3" fontId="0" fillId="10" borderId="9" xfId="0" applyNumberFormat="1" applyFill="1" applyBorder="1"/>
    <xf numFmtId="0" fontId="0" fillId="17" borderId="9" xfId="0" applyFill="1" applyBorder="1" applyAlignment="1">
      <alignment horizontal="center"/>
    </xf>
    <xf numFmtId="0" fontId="0" fillId="17" borderId="9" xfId="0" applyFill="1" applyBorder="1"/>
    <xf numFmtId="3" fontId="0" fillId="17" borderId="9" xfId="0" applyNumberFormat="1" applyFill="1" applyBorder="1"/>
    <xf numFmtId="177" fontId="0" fillId="14" borderId="0" xfId="0" applyNumberFormat="1" applyFill="1"/>
    <xf numFmtId="3" fontId="19" fillId="3" borderId="2" xfId="0" applyNumberFormat="1" applyFont="1" applyFill="1" applyBorder="1" applyAlignment="1">
      <alignment horizontal="center" vertical="center" wrapText="1"/>
    </xf>
    <xf numFmtId="177" fontId="0" fillId="10" borderId="9" xfId="0" applyNumberFormat="1" applyFill="1" applyBorder="1"/>
    <xf numFmtId="0" fontId="0" fillId="11" borderId="9" xfId="0" applyFill="1" applyBorder="1" applyAlignment="1">
      <alignment horizontal="center"/>
    </xf>
    <xf numFmtId="3" fontId="0" fillId="11" borderId="9" xfId="0" applyNumberFormat="1" applyFill="1" applyBorder="1"/>
    <xf numFmtId="0" fontId="0" fillId="14" borderId="9" xfId="0" applyFill="1" applyBorder="1"/>
    <xf numFmtId="3" fontId="0" fillId="14" borderId="9" xfId="0" applyNumberFormat="1" applyFill="1" applyBorder="1"/>
    <xf numFmtId="177" fontId="0" fillId="14" borderId="9" xfId="0" applyNumberFormat="1" applyFill="1" applyBorder="1"/>
    <xf numFmtId="0" fontId="21" fillId="14" borderId="9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3" fontId="15" fillId="3" borderId="1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6" fillId="15" borderId="11" xfId="0" applyFont="1" applyFill="1" applyBorder="1" applyAlignment="1">
      <alignment horizontal="center" vertical="center"/>
    </xf>
    <xf numFmtId="3" fontId="26" fillId="15" borderId="11" xfId="0" applyNumberFormat="1" applyFont="1" applyFill="1" applyBorder="1" applyAlignment="1">
      <alignment horizontal="right" vertical="center"/>
    </xf>
    <xf numFmtId="177" fontId="0" fillId="15" borderId="9" xfId="0" applyNumberFormat="1" applyFill="1" applyBorder="1"/>
    <xf numFmtId="0" fontId="21" fillId="5" borderId="6" xfId="0" applyFont="1" applyFill="1" applyBorder="1" applyAlignment="1">
      <alignment horizontal="center" vertical="center" wrapText="1"/>
    </xf>
    <xf numFmtId="1" fontId="29" fillId="5" borderId="6" xfId="0" applyNumberFormat="1" applyFont="1" applyFill="1" applyBorder="1" applyAlignment="1">
      <alignment horizontal="center" vertical="center" shrinkToFit="1"/>
    </xf>
    <xf numFmtId="3" fontId="29" fillId="18" borderId="6" xfId="0" applyNumberFormat="1" applyFont="1" applyFill="1" applyBorder="1" applyAlignment="1">
      <alignment horizontal="center" vertical="center" shrinkToFit="1"/>
    </xf>
    <xf numFmtId="3" fontId="29" fillId="5" borderId="6" xfId="0" applyNumberFormat="1" applyFont="1" applyFill="1" applyBorder="1" applyAlignment="1">
      <alignment horizontal="right" vertical="center" shrinkToFit="1"/>
    </xf>
    <xf numFmtId="1" fontId="29" fillId="5" borderId="6" xfId="0" applyNumberFormat="1" applyFont="1" applyFill="1" applyBorder="1" applyAlignment="1">
      <alignment horizontal="right" vertical="center" shrinkToFit="1"/>
    </xf>
    <xf numFmtId="0" fontId="9" fillId="5" borderId="9" xfId="0" applyFont="1" applyFill="1" applyBorder="1" applyAlignment="1">
      <alignment horizontal="center"/>
    </xf>
    <xf numFmtId="0" fontId="9" fillId="5" borderId="9" xfId="0" applyFont="1" applyFill="1" applyBorder="1"/>
    <xf numFmtId="3" fontId="9" fillId="5" borderId="9" xfId="0" applyNumberFormat="1" applyFont="1" applyFill="1" applyBorder="1"/>
    <xf numFmtId="177" fontId="9" fillId="5" borderId="9" xfId="0" applyNumberFormat="1" applyFont="1" applyFill="1" applyBorder="1"/>
    <xf numFmtId="178" fontId="9" fillId="5" borderId="9" xfId="2" applyNumberFormat="1" applyFont="1" applyFill="1" applyBorder="1"/>
    <xf numFmtId="3" fontId="9" fillId="15" borderId="9" xfId="0" applyNumberFormat="1" applyFont="1" applyFill="1" applyBorder="1"/>
    <xf numFmtId="177" fontId="9" fillId="15" borderId="9" xfId="0" applyNumberFormat="1" applyFont="1" applyFill="1" applyBorder="1"/>
    <xf numFmtId="0" fontId="9" fillId="15" borderId="9" xfId="0" applyFont="1" applyFill="1" applyBorder="1"/>
    <xf numFmtId="3" fontId="9" fillId="17" borderId="9" xfId="0" applyNumberFormat="1" applyFont="1" applyFill="1" applyBorder="1"/>
    <xf numFmtId="177" fontId="9" fillId="17" borderId="9" xfId="0" applyNumberFormat="1" applyFont="1" applyFill="1" applyBorder="1"/>
    <xf numFmtId="0" fontId="9" fillId="17" borderId="9" xfId="0" applyFont="1" applyFill="1" applyBorder="1"/>
    <xf numFmtId="3" fontId="9" fillId="10" borderId="9" xfId="0" applyNumberFormat="1" applyFont="1" applyFill="1" applyBorder="1"/>
    <xf numFmtId="177" fontId="9" fillId="10" borderId="9" xfId="0" applyNumberFormat="1" applyFont="1" applyFill="1" applyBorder="1"/>
    <xf numFmtId="0" fontId="9" fillId="10" borderId="9" xfId="0" applyFont="1" applyFill="1" applyBorder="1"/>
    <xf numFmtId="0" fontId="9" fillId="0" borderId="0" xfId="0" applyFont="1"/>
    <xf numFmtId="0" fontId="27" fillId="0" borderId="0" xfId="0" applyFont="1"/>
    <xf numFmtId="0" fontId="30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1" fillId="15" borderId="9" xfId="0" applyFont="1" applyFill="1" applyBorder="1" applyAlignment="1">
      <alignment horizontal="center"/>
    </xf>
    <xf numFmtId="0" fontId="21" fillId="15" borderId="6" xfId="0" applyFont="1" applyFill="1" applyBorder="1" applyAlignment="1">
      <alignment horizontal="center" vertical="center" wrapText="1"/>
    </xf>
    <xf numFmtId="3" fontId="29" fillId="15" borderId="6" xfId="0" applyNumberFormat="1" applyFont="1" applyFill="1" applyBorder="1" applyAlignment="1">
      <alignment horizontal="right" vertical="center" shrinkToFit="1"/>
    </xf>
    <xf numFmtId="3" fontId="29" fillId="20" borderId="6" xfId="0" applyNumberFormat="1" applyFont="1" applyFill="1" applyBorder="1" applyAlignment="1">
      <alignment horizontal="center" vertical="center" shrinkToFit="1"/>
    </xf>
    <xf numFmtId="0" fontId="21" fillId="17" borderId="6" xfId="0" applyFont="1" applyFill="1" applyBorder="1" applyAlignment="1">
      <alignment horizontal="center" vertical="center" wrapText="1"/>
    </xf>
    <xf numFmtId="3" fontId="29" fillId="17" borderId="6" xfId="0" applyNumberFormat="1" applyFont="1" applyFill="1" applyBorder="1" applyAlignment="1">
      <alignment horizontal="center" vertical="center" shrinkToFit="1"/>
    </xf>
    <xf numFmtId="0" fontId="21" fillId="17" borderId="9" xfId="0" applyFont="1" applyFill="1" applyBorder="1" applyAlignment="1">
      <alignment horizontal="center"/>
    </xf>
    <xf numFmtId="3" fontId="29" fillId="17" borderId="6" xfId="0" applyNumberFormat="1" applyFont="1" applyFill="1" applyBorder="1" applyAlignment="1">
      <alignment horizontal="right" vertical="center" shrinkToFit="1"/>
    </xf>
    <xf numFmtId="3" fontId="29" fillId="21" borderId="6" xfId="0" applyNumberFormat="1" applyFont="1" applyFill="1" applyBorder="1" applyAlignment="1">
      <alignment horizontal="center" vertical="center" shrinkToFit="1"/>
    </xf>
    <xf numFmtId="177" fontId="0" fillId="17" borderId="9" xfId="0" applyNumberFormat="1" applyFill="1" applyBorder="1"/>
    <xf numFmtId="0" fontId="9" fillId="11" borderId="6" xfId="0" applyFont="1" applyFill="1" applyBorder="1" applyAlignment="1">
      <alignment horizontal="center" vertical="center" wrapText="1"/>
    </xf>
    <xf numFmtId="3" fontId="1" fillId="11" borderId="6" xfId="0" applyNumberFormat="1" applyFont="1" applyFill="1" applyBorder="1" applyAlignment="1">
      <alignment horizontal="center" vertical="center" shrinkToFit="1"/>
    </xf>
    <xf numFmtId="3" fontId="34" fillId="3" borderId="2" xfId="0" applyNumberFormat="1" applyFont="1" applyFill="1" applyBorder="1" applyAlignment="1">
      <alignment horizontal="center" vertical="center" wrapText="1"/>
    </xf>
    <xf numFmtId="3" fontId="34" fillId="3" borderId="3" xfId="0" applyNumberFormat="1" applyFont="1" applyFill="1" applyBorder="1" applyAlignment="1">
      <alignment horizontal="center" vertical="center" wrapText="1"/>
    </xf>
    <xf numFmtId="3" fontId="16" fillId="3" borderId="9" xfId="0" applyNumberFormat="1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3" fontId="1" fillId="10" borderId="6" xfId="0" applyNumberFormat="1" applyFont="1" applyFill="1" applyBorder="1" applyAlignment="1">
      <alignment horizontal="center" vertical="center" shrinkToFit="1"/>
    </xf>
    <xf numFmtId="3" fontId="1" fillId="19" borderId="6" xfId="0" applyNumberFormat="1" applyFont="1" applyFill="1" applyBorder="1" applyAlignment="1">
      <alignment horizontal="center" vertical="center" shrinkToFit="1"/>
    </xf>
    <xf numFmtId="0" fontId="0" fillId="10" borderId="0" xfId="0" applyFill="1"/>
    <xf numFmtId="1" fontId="0" fillId="10" borderId="9" xfId="0" applyNumberFormat="1" applyFill="1" applyBorder="1"/>
    <xf numFmtId="3" fontId="1" fillId="22" borderId="6" xfId="0" applyNumberFormat="1" applyFont="1" applyFill="1" applyBorder="1" applyAlignment="1">
      <alignment horizontal="center" vertical="center" shrinkToFit="1"/>
    </xf>
    <xf numFmtId="0" fontId="9" fillId="13" borderId="6" xfId="0" applyFont="1" applyFill="1" applyBorder="1" applyAlignment="1">
      <alignment horizontal="center" vertical="center" wrapText="1"/>
    </xf>
    <xf numFmtId="0" fontId="0" fillId="13" borderId="0" xfId="0" applyFill="1"/>
    <xf numFmtId="1" fontId="0" fillId="13" borderId="9" xfId="0" applyNumberFormat="1" applyFill="1" applyBorder="1"/>
    <xf numFmtId="0" fontId="0" fillId="5" borderId="0" xfId="0" applyFill="1"/>
    <xf numFmtId="3" fontId="21" fillId="15" borderId="9" xfId="0" applyNumberFormat="1" applyFont="1" applyFill="1" applyBorder="1"/>
    <xf numFmtId="177" fontId="21" fillId="15" borderId="9" xfId="0" applyNumberFormat="1" applyFont="1" applyFill="1" applyBorder="1"/>
    <xf numFmtId="0" fontId="21" fillId="15" borderId="9" xfId="0" applyFont="1" applyFill="1" applyBorder="1"/>
    <xf numFmtId="0" fontId="21" fillId="17" borderId="5" xfId="0" applyFont="1" applyFill="1" applyBorder="1" applyAlignment="1">
      <alignment horizontal="center" vertical="center" wrapText="1"/>
    </xf>
    <xf numFmtId="3" fontId="29" fillId="17" borderId="5" xfId="0" applyNumberFormat="1" applyFont="1" applyFill="1" applyBorder="1" applyAlignment="1">
      <alignment horizontal="center" vertical="center" shrinkToFit="1"/>
    </xf>
    <xf numFmtId="0" fontId="21" fillId="17" borderId="19" xfId="0" applyFont="1" applyFill="1" applyBorder="1" applyAlignment="1">
      <alignment horizontal="center"/>
    </xf>
    <xf numFmtId="3" fontId="29" fillId="17" borderId="5" xfId="0" applyNumberFormat="1" applyFont="1" applyFill="1" applyBorder="1" applyAlignment="1">
      <alignment horizontal="right" vertical="center" shrinkToFit="1"/>
    </xf>
    <xf numFmtId="3" fontId="29" fillId="21" borderId="5" xfId="0" applyNumberFormat="1" applyFont="1" applyFill="1" applyBorder="1" applyAlignment="1">
      <alignment horizontal="center" vertical="center" shrinkToFit="1"/>
    </xf>
    <xf numFmtId="0" fontId="9" fillId="10" borderId="9" xfId="0" applyFont="1" applyFill="1" applyBorder="1" applyAlignment="1">
      <alignment horizontal="center"/>
    </xf>
    <xf numFmtId="0" fontId="9" fillId="10" borderId="0" xfId="0" applyFont="1" applyFill="1"/>
    <xf numFmtId="1" fontId="9" fillId="10" borderId="9" xfId="0" applyNumberFormat="1" applyFont="1" applyFill="1" applyBorder="1"/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3" fontId="0" fillId="10" borderId="9" xfId="0" applyNumberFormat="1" applyFill="1" applyBorder="1" applyAlignment="1">
      <alignment horizontal="center"/>
    </xf>
    <xf numFmtId="0" fontId="9" fillId="10" borderId="0" xfId="0" applyFont="1" applyFill="1" applyAlignment="1">
      <alignment horizontal="center" vertical="center" wrapText="1"/>
    </xf>
    <xf numFmtId="3" fontId="1" fillId="10" borderId="0" xfId="0" applyNumberFormat="1" applyFont="1" applyFill="1" applyAlignment="1">
      <alignment horizontal="center" vertical="center" shrinkToFit="1"/>
    </xf>
    <xf numFmtId="3" fontId="15" fillId="3" borderId="22" xfId="0" applyNumberFormat="1" applyFont="1" applyFill="1" applyBorder="1" applyAlignment="1">
      <alignment horizontal="center"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23" fillId="4" borderId="0" xfId="0" applyFont="1" applyFill="1"/>
    <xf numFmtId="0" fontId="23" fillId="4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21" fillId="0" borderId="9" xfId="0" applyFont="1" applyBorder="1"/>
    <xf numFmtId="0" fontId="10" fillId="0" borderId="0" xfId="0" applyFont="1" applyAlignment="1">
      <alignment horizontal="center"/>
    </xf>
    <xf numFmtId="0" fontId="10" fillId="23" borderId="0" xfId="0" applyFont="1" applyFill="1" applyAlignment="1">
      <alignment horizontal="left"/>
    </xf>
    <xf numFmtId="0" fontId="0" fillId="23" borderId="0" xfId="0" applyFill="1" applyAlignment="1">
      <alignment horizontal="center"/>
    </xf>
    <xf numFmtId="0" fontId="21" fillId="23" borderId="0" xfId="0" applyFont="1" applyFill="1"/>
    <xf numFmtId="1" fontId="21" fillId="0" borderId="0" xfId="0" applyNumberFormat="1" applyFont="1" applyAlignment="1">
      <alignment horizontal="center"/>
    </xf>
    <xf numFmtId="0" fontId="21" fillId="4" borderId="0" xfId="0" applyFont="1" applyFill="1" applyAlignment="1">
      <alignment horizontal="center"/>
    </xf>
    <xf numFmtId="0" fontId="0" fillId="23" borderId="0" xfId="0" applyFill="1"/>
    <xf numFmtId="0" fontId="0" fillId="0" borderId="9" xfId="0" applyBorder="1" applyAlignment="1">
      <alignment horizontal="left"/>
    </xf>
    <xf numFmtId="0" fontId="21" fillId="0" borderId="9" xfId="0" applyFont="1" applyBorder="1" applyAlignment="1">
      <alignment horizontal="left"/>
    </xf>
    <xf numFmtId="1" fontId="21" fillId="0" borderId="9" xfId="0" applyNumberFormat="1" applyFont="1" applyBorder="1" applyAlignment="1">
      <alignment horizontal="left"/>
    </xf>
    <xf numFmtId="1" fontId="21" fillId="0" borderId="0" xfId="0" applyNumberFormat="1" applyFont="1" applyAlignment="1">
      <alignment horizontal="left"/>
    </xf>
    <xf numFmtId="1" fontId="21" fillId="0" borderId="9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4" fillId="0" borderId="8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14" fillId="0" borderId="18" xfId="0" applyFont="1" applyBorder="1"/>
    <xf numFmtId="0" fontId="13" fillId="3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4" fillId="0" borderId="21" xfId="0" applyFont="1" applyBorder="1"/>
    <xf numFmtId="0" fontId="14" fillId="0" borderId="23" xfId="0" applyFont="1" applyBorder="1"/>
    <xf numFmtId="0" fontId="33" fillId="3" borderId="7" xfId="0" applyFont="1" applyFill="1" applyBorder="1" applyAlignment="1">
      <alignment horizontal="center" vertical="center" wrapText="1"/>
    </xf>
    <xf numFmtId="0" fontId="33" fillId="3" borderId="8" xfId="0" applyFont="1" applyFill="1" applyBorder="1" applyAlignment="1">
      <alignment horizontal="center" vertical="center" wrapText="1"/>
    </xf>
    <xf numFmtId="1" fontId="31" fillId="3" borderId="3" xfId="0" applyNumberFormat="1" applyFont="1" applyFill="1" applyBorder="1" applyAlignment="1">
      <alignment horizontal="center" vertical="center" wrapText="1"/>
    </xf>
    <xf numFmtId="1" fontId="31" fillId="3" borderId="21" xfId="0" applyNumberFormat="1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177" fontId="32" fillId="3" borderId="10" xfId="0" applyNumberFormat="1" applyFont="1" applyFill="1" applyBorder="1" applyAlignment="1">
      <alignment horizontal="center" vertical="center" wrapText="1"/>
    </xf>
    <xf numFmtId="177" fontId="32" fillId="3" borderId="12" xfId="0" applyNumberFormat="1" applyFont="1" applyFill="1" applyBorder="1" applyAlignment="1">
      <alignment horizontal="center" vertical="center" wrapText="1"/>
    </xf>
    <xf numFmtId="177" fontId="8" fillId="3" borderId="2" xfId="0" applyNumberFormat="1" applyFont="1" applyFill="1" applyBorder="1" applyAlignment="1">
      <alignment horizontal="center" vertical="center" wrapText="1"/>
    </xf>
    <xf numFmtId="177" fontId="8" fillId="3" borderId="18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1" fillId="14" borderId="24" xfId="0" applyFont="1" applyFill="1" applyBorder="1" applyAlignment="1">
      <alignment horizontal="center"/>
    </xf>
    <xf numFmtId="0" fontId="0" fillId="14" borderId="24" xfId="0" applyFill="1" applyBorder="1"/>
    <xf numFmtId="3" fontId="0" fillId="14" borderId="24" xfId="0" applyNumberFormat="1" applyFill="1" applyBorder="1"/>
    <xf numFmtId="177" fontId="0" fillId="14" borderId="24" xfId="0" applyNumberFormat="1" applyFill="1" applyBorder="1"/>
    <xf numFmtId="3" fontId="0" fillId="14" borderId="25" xfId="0" applyNumberFormat="1" applyFill="1" applyBorder="1"/>
    <xf numFmtId="0" fontId="0" fillId="15" borderId="0" xfId="0" applyFill="1"/>
    <xf numFmtId="1" fontId="29" fillId="15" borderId="6" xfId="0" applyNumberFormat="1" applyFont="1" applyFill="1" applyBorder="1" applyAlignment="1">
      <alignment horizontal="center" vertical="center" shrinkToFit="1"/>
    </xf>
    <xf numFmtId="177" fontId="0" fillId="24" borderId="0" xfId="0" applyNumberFormat="1" applyFill="1"/>
    <xf numFmtId="0" fontId="0" fillId="24" borderId="0" xfId="0" applyFill="1"/>
    <xf numFmtId="0" fontId="0" fillId="25" borderId="9" xfId="0" applyFill="1" applyBorder="1" applyAlignment="1">
      <alignment horizontal="center"/>
    </xf>
    <xf numFmtId="0" fontId="0" fillId="25" borderId="9" xfId="0" applyFill="1" applyBorder="1"/>
    <xf numFmtId="3" fontId="0" fillId="25" borderId="9" xfId="0" applyNumberFormat="1" applyFill="1" applyBorder="1"/>
    <xf numFmtId="177" fontId="0" fillId="25" borderId="9" xfId="0" applyNumberFormat="1" applyFill="1" applyBorder="1"/>
    <xf numFmtId="0" fontId="21" fillId="25" borderId="9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 vertical="center" wrapText="1"/>
    </xf>
    <xf numFmtId="3" fontId="1" fillId="15" borderId="6" xfId="0" applyNumberFormat="1" applyFont="1" applyFill="1" applyBorder="1" applyAlignment="1">
      <alignment horizontal="center" vertical="center" shrinkToFit="1"/>
    </xf>
    <xf numFmtId="3" fontId="1" fillId="20" borderId="6" xfId="0" applyNumberFormat="1" applyFont="1" applyFill="1" applyBorder="1" applyAlignment="1">
      <alignment horizontal="center" vertical="center" shrinkToFit="1"/>
    </xf>
    <xf numFmtId="1" fontId="0" fillId="15" borderId="9" xfId="0" applyNumberFormat="1" applyFill="1" applyBorder="1"/>
  </cellXfs>
  <cellStyles count="3">
    <cellStyle name="Normal 2" xfId="1" xr:uid="{00000000-0005-0000-0000-000002000000}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152400</xdr:rowOff>
    </xdr:from>
    <xdr:to>
      <xdr:col>17</xdr:col>
      <xdr:colOff>342900</xdr:colOff>
      <xdr:row>30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52400"/>
          <a:ext cx="12846685" cy="6296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427990</xdr:colOff>
      <xdr:row>0</xdr:row>
      <xdr:rowOff>635</xdr:rowOff>
    </xdr:from>
    <xdr:to>
      <xdr:col>12</xdr:col>
      <xdr:colOff>593725</xdr:colOff>
      <xdr:row>30</xdr:row>
      <xdr:rowOff>138430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990" y="635"/>
          <a:ext cx="14552295" cy="6538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opLeftCell="A25" workbookViewId="0">
      <selection activeCell="F11" sqref="F11"/>
    </sheetView>
  </sheetViews>
  <sheetFormatPr defaultRowHeight="15"/>
  <cols>
    <col min="1" max="1" width="28.5703125" customWidth="1"/>
    <col min="2" max="2" width="24.5703125" customWidth="1"/>
    <col min="3" max="8" width="24.7109375" customWidth="1"/>
    <col min="9" max="9" width="24.85546875" customWidth="1"/>
  </cols>
  <sheetData>
    <row r="1" spans="1:11" ht="21">
      <c r="A1" s="24" t="s">
        <v>174</v>
      </c>
      <c r="B1" s="138"/>
      <c r="C1" s="138"/>
      <c r="D1" s="132"/>
      <c r="E1" s="132"/>
      <c r="F1" s="132"/>
      <c r="G1" s="132"/>
      <c r="H1" s="132"/>
      <c r="I1" s="132"/>
    </row>
    <row r="2" spans="1:11">
      <c r="B2" s="11"/>
      <c r="C2" s="11"/>
      <c r="D2" s="11"/>
      <c r="E2" s="11"/>
      <c r="F2" s="11"/>
      <c r="G2" s="11"/>
      <c r="H2" s="11"/>
      <c r="I2" s="11"/>
    </row>
    <row r="3" spans="1:11">
      <c r="A3" s="12" t="s">
        <v>33</v>
      </c>
      <c r="B3" s="13" t="s">
        <v>26</v>
      </c>
      <c r="C3" s="13" t="s">
        <v>27</v>
      </c>
      <c r="D3" s="13" t="s">
        <v>175</v>
      </c>
      <c r="E3" s="13" t="s">
        <v>29</v>
      </c>
      <c r="F3" s="13" t="s">
        <v>28</v>
      </c>
      <c r="G3" s="13" t="s">
        <v>30</v>
      </c>
      <c r="H3" s="13" t="s">
        <v>31</v>
      </c>
      <c r="I3" s="13" t="s">
        <v>32</v>
      </c>
    </row>
    <row r="4" spans="1:11">
      <c r="A4" s="15" t="s">
        <v>34</v>
      </c>
      <c r="B4" s="16" t="s">
        <v>36</v>
      </c>
      <c r="C4" s="16" t="s">
        <v>36</v>
      </c>
      <c r="D4" s="16" t="s">
        <v>36</v>
      </c>
      <c r="E4" s="16" t="s">
        <v>36</v>
      </c>
      <c r="F4" s="16" t="s">
        <v>37</v>
      </c>
      <c r="G4" s="16" t="s">
        <v>37</v>
      </c>
      <c r="H4" s="16" t="s">
        <v>37</v>
      </c>
      <c r="I4" s="16" t="s">
        <v>37</v>
      </c>
    </row>
    <row r="5" spans="1:11">
      <c r="A5" s="20" t="s">
        <v>35</v>
      </c>
      <c r="B5" s="21">
        <v>1161</v>
      </c>
      <c r="C5" s="21">
        <v>820</v>
      </c>
      <c r="D5" s="21">
        <v>820</v>
      </c>
      <c r="E5" s="21">
        <v>1275</v>
      </c>
      <c r="F5" s="21">
        <v>877</v>
      </c>
      <c r="G5" s="21">
        <v>577</v>
      </c>
      <c r="H5" s="21">
        <v>577</v>
      </c>
      <c r="I5" s="21">
        <v>894</v>
      </c>
    </row>
    <row r="6" spans="1:11">
      <c r="A6" s="23" t="s">
        <v>38</v>
      </c>
      <c r="B6" s="22" t="s">
        <v>39</v>
      </c>
      <c r="C6" s="14" t="s">
        <v>40</v>
      </c>
      <c r="D6" s="14" t="s">
        <v>40</v>
      </c>
      <c r="E6" s="17" t="s">
        <v>41</v>
      </c>
      <c r="F6" s="14" t="s">
        <v>40</v>
      </c>
      <c r="G6" s="19" t="s">
        <v>42</v>
      </c>
      <c r="H6" s="19" t="s">
        <v>42</v>
      </c>
      <c r="I6" s="14" t="s">
        <v>40</v>
      </c>
    </row>
    <row r="7" spans="1:11" hidden="1">
      <c r="A7" s="137" t="s">
        <v>224</v>
      </c>
      <c r="B7" s="145" t="s">
        <v>195</v>
      </c>
      <c r="C7" s="146" t="s">
        <v>197</v>
      </c>
      <c r="D7" s="146" t="s">
        <v>197</v>
      </c>
      <c r="E7" s="146" t="s">
        <v>199</v>
      </c>
      <c r="F7" s="146" t="s">
        <v>202</v>
      </c>
      <c r="G7" s="146" t="s">
        <v>204</v>
      </c>
      <c r="H7" s="146" t="s">
        <v>204</v>
      </c>
      <c r="I7" s="146" t="s">
        <v>206</v>
      </c>
      <c r="K7" s="11"/>
    </row>
    <row r="8" spans="1:11" hidden="1">
      <c r="A8" s="137" t="s">
        <v>225</v>
      </c>
      <c r="B8" s="147" t="s">
        <v>196</v>
      </c>
      <c r="C8" s="147" t="s">
        <v>198</v>
      </c>
      <c r="D8" s="147" t="s">
        <v>198</v>
      </c>
      <c r="E8" s="147" t="s">
        <v>200</v>
      </c>
      <c r="F8" s="147" t="s">
        <v>203</v>
      </c>
      <c r="G8" s="147" t="s">
        <v>205</v>
      </c>
      <c r="H8" s="147" t="s">
        <v>205</v>
      </c>
      <c r="I8" s="147" t="s">
        <v>207</v>
      </c>
    </row>
    <row r="9" spans="1:11">
      <c r="A9" s="137" t="s">
        <v>229</v>
      </c>
      <c r="B9" s="149">
        <v>1088</v>
      </c>
      <c r="C9" s="149">
        <v>1302</v>
      </c>
      <c r="D9" s="149">
        <v>1302</v>
      </c>
      <c r="E9" s="149">
        <v>1192</v>
      </c>
      <c r="F9" s="149">
        <v>1095</v>
      </c>
      <c r="G9" s="149">
        <v>1125</v>
      </c>
      <c r="H9" s="149">
        <v>1125</v>
      </c>
      <c r="I9" s="149">
        <v>1058</v>
      </c>
    </row>
    <row r="10" spans="1:11">
      <c r="A10" s="137" t="s">
        <v>230</v>
      </c>
      <c r="B10" s="149">
        <f>B9*0.95*0.95*0.9</f>
        <v>883.72799999999984</v>
      </c>
      <c r="C10" s="149">
        <f t="shared" ref="C10:I10" si="0">C9*0.95*0.95*0.9</f>
        <v>1057.5494999999999</v>
      </c>
      <c r="D10" s="149">
        <f t="shared" si="0"/>
        <v>1057.5494999999999</v>
      </c>
      <c r="E10" s="149">
        <f t="shared" si="0"/>
        <v>968.20199999999977</v>
      </c>
      <c r="F10" s="149">
        <f t="shared" si="0"/>
        <v>889.41374999999994</v>
      </c>
      <c r="G10" s="149">
        <f t="shared" si="0"/>
        <v>913.78125</v>
      </c>
      <c r="H10" s="149">
        <f t="shared" si="0"/>
        <v>913.78125</v>
      </c>
      <c r="I10" s="149">
        <f t="shared" si="0"/>
        <v>859.36049999999989</v>
      </c>
    </row>
    <row r="11" spans="1:11">
      <c r="A11" s="137" t="s">
        <v>228</v>
      </c>
      <c r="B11" s="149">
        <f>B10*B5</f>
        <v>1026008.2079999999</v>
      </c>
      <c r="C11" s="149">
        <f t="shared" ref="C11:I11" si="1">C10*C5</f>
        <v>867190.58999999985</v>
      </c>
      <c r="D11" s="149">
        <f t="shared" si="1"/>
        <v>867190.58999999985</v>
      </c>
      <c r="E11" s="149">
        <f t="shared" si="1"/>
        <v>1234457.5499999998</v>
      </c>
      <c r="F11" s="149">
        <f t="shared" si="1"/>
        <v>780015.8587499999</v>
      </c>
      <c r="G11" s="149">
        <f t="shared" si="1"/>
        <v>527251.78125</v>
      </c>
      <c r="H11" s="149">
        <f t="shared" si="1"/>
        <v>527251.78125</v>
      </c>
      <c r="I11" s="149">
        <f t="shared" si="1"/>
        <v>768268.28699999989</v>
      </c>
    </row>
    <row r="12" spans="1:11" s="58" customFormat="1">
      <c r="B12" s="142"/>
      <c r="C12" s="142"/>
      <c r="D12" s="142"/>
      <c r="E12" s="142"/>
      <c r="F12" s="142"/>
      <c r="G12" s="143" t="s">
        <v>189</v>
      </c>
      <c r="H12" s="143" t="s">
        <v>189</v>
      </c>
      <c r="I12" s="142"/>
    </row>
    <row r="13" spans="1:11" ht="21">
      <c r="A13" s="24" t="s">
        <v>176</v>
      </c>
      <c r="B13" s="132"/>
      <c r="C13" s="132"/>
      <c r="D13" s="132"/>
      <c r="E13" s="132"/>
      <c r="F13" s="132"/>
      <c r="G13" s="132"/>
      <c r="H13" s="132"/>
      <c r="I13" s="132"/>
    </row>
    <row r="14" spans="1:11">
      <c r="B14" s="11"/>
      <c r="C14" s="11"/>
      <c r="D14" s="11"/>
      <c r="E14" s="11"/>
      <c r="F14" s="11"/>
      <c r="G14" s="11"/>
      <c r="H14" s="11"/>
      <c r="I14" s="11"/>
    </row>
    <row r="15" spans="1:11">
      <c r="A15" s="12" t="s">
        <v>33</v>
      </c>
      <c r="B15" s="13" t="s">
        <v>26</v>
      </c>
      <c r="C15" s="13" t="s">
        <v>27</v>
      </c>
      <c r="D15" s="13" t="s">
        <v>175</v>
      </c>
      <c r="E15" s="13" t="s">
        <v>29</v>
      </c>
      <c r="F15" s="13" t="s">
        <v>28</v>
      </c>
      <c r="G15" s="13" t="s">
        <v>30</v>
      </c>
      <c r="H15" s="13" t="s">
        <v>31</v>
      </c>
      <c r="I15" s="13" t="s">
        <v>32</v>
      </c>
    </row>
    <row r="16" spans="1:11">
      <c r="A16" s="15" t="s">
        <v>34</v>
      </c>
      <c r="B16" s="16" t="s">
        <v>43</v>
      </c>
      <c r="C16" s="16" t="s">
        <v>43</v>
      </c>
      <c r="D16" s="16" t="s">
        <v>185</v>
      </c>
      <c r="E16" s="16" t="s">
        <v>44</v>
      </c>
      <c r="F16" s="16" t="s">
        <v>44</v>
      </c>
      <c r="G16" s="16" t="s">
        <v>190</v>
      </c>
      <c r="H16" s="16" t="s">
        <v>190</v>
      </c>
      <c r="I16" s="16" t="s">
        <v>190</v>
      </c>
    </row>
    <row r="17" spans="1:9">
      <c r="A17" s="20" t="s">
        <v>35</v>
      </c>
      <c r="B17" s="21">
        <v>840</v>
      </c>
      <c r="C17" s="21">
        <v>1156</v>
      </c>
      <c r="D17" s="21">
        <v>555</v>
      </c>
      <c r="E17" s="21">
        <v>1156</v>
      </c>
      <c r="F17" s="21">
        <v>852</v>
      </c>
      <c r="G17" s="21">
        <v>1555</v>
      </c>
      <c r="H17" s="21">
        <v>852</v>
      </c>
      <c r="I17" s="21">
        <v>852</v>
      </c>
    </row>
    <row r="18" spans="1:9">
      <c r="A18" s="23" t="s">
        <v>38</v>
      </c>
      <c r="B18" s="14" t="s">
        <v>40</v>
      </c>
      <c r="C18" s="22" t="s">
        <v>39</v>
      </c>
      <c r="D18" s="19" t="s">
        <v>42</v>
      </c>
      <c r="E18" s="22" t="s">
        <v>39</v>
      </c>
      <c r="F18" s="14" t="s">
        <v>40</v>
      </c>
      <c r="G18" s="18" t="s">
        <v>45</v>
      </c>
      <c r="H18" s="14" t="s">
        <v>40</v>
      </c>
      <c r="I18" s="14" t="s">
        <v>40</v>
      </c>
    </row>
    <row r="19" spans="1:9" hidden="1">
      <c r="A19" s="137" t="s">
        <v>224</v>
      </c>
      <c r="B19" s="146" t="s">
        <v>208</v>
      </c>
      <c r="C19" s="146" t="s">
        <v>210</v>
      </c>
      <c r="D19" s="146" t="s">
        <v>212</v>
      </c>
      <c r="E19" s="146" t="s">
        <v>214</v>
      </c>
      <c r="F19" s="146" t="s">
        <v>216</v>
      </c>
      <c r="G19" s="146" t="s">
        <v>218</v>
      </c>
      <c r="H19" s="146" t="s">
        <v>220</v>
      </c>
      <c r="I19" s="146" t="s">
        <v>222</v>
      </c>
    </row>
    <row r="20" spans="1:9" hidden="1">
      <c r="A20" s="137" t="s">
        <v>225</v>
      </c>
      <c r="B20" s="147" t="s">
        <v>209</v>
      </c>
      <c r="C20" s="147" t="s">
        <v>211</v>
      </c>
      <c r="D20" s="147" t="s">
        <v>213</v>
      </c>
      <c r="E20" s="147" t="s">
        <v>215</v>
      </c>
      <c r="F20" s="147" t="s">
        <v>217</v>
      </c>
      <c r="G20" s="147" t="s">
        <v>219</v>
      </c>
      <c r="H20" s="147" t="s">
        <v>221</v>
      </c>
      <c r="I20" s="147" t="s">
        <v>223</v>
      </c>
    </row>
    <row r="21" spans="1:9">
      <c r="A21" s="137" t="s">
        <v>229</v>
      </c>
      <c r="B21" s="149">
        <v>1210</v>
      </c>
      <c r="C21" s="149">
        <v>1253</v>
      </c>
      <c r="D21" s="149">
        <v>1179</v>
      </c>
      <c r="E21" s="149">
        <v>1178</v>
      </c>
      <c r="F21" s="149">
        <v>1080</v>
      </c>
      <c r="G21" s="149">
        <v>1584</v>
      </c>
      <c r="H21" s="149">
        <v>1416</v>
      </c>
      <c r="I21" s="149">
        <v>1361</v>
      </c>
    </row>
    <row r="22" spans="1:9">
      <c r="A22" s="137" t="s">
        <v>230</v>
      </c>
      <c r="B22" s="149">
        <f>B21*0.95*0.95*0.9</f>
        <v>982.82249999999988</v>
      </c>
      <c r="C22" s="149">
        <f t="shared" ref="C22:I22" si="2">C21*0.95*0.95*0.9</f>
        <v>1017.7492499999998</v>
      </c>
      <c r="D22" s="149">
        <f t="shared" si="2"/>
        <v>957.64274999999998</v>
      </c>
      <c r="E22" s="149">
        <f t="shared" si="2"/>
        <v>956.8304999999998</v>
      </c>
      <c r="F22" s="149">
        <f t="shared" si="2"/>
        <v>877.2299999999999</v>
      </c>
      <c r="G22" s="149">
        <f t="shared" si="2"/>
        <v>1286.604</v>
      </c>
      <c r="H22" s="149">
        <f t="shared" si="2"/>
        <v>1150.1460000000002</v>
      </c>
      <c r="I22" s="149">
        <f t="shared" si="2"/>
        <v>1105.47225</v>
      </c>
    </row>
    <row r="23" spans="1:9">
      <c r="A23" s="137" t="s">
        <v>228</v>
      </c>
      <c r="B23" s="149">
        <f>B22*B17</f>
        <v>825570.89999999991</v>
      </c>
      <c r="C23" s="149">
        <f t="shared" ref="C23:I23" si="3">C22*C17</f>
        <v>1176518.1329999999</v>
      </c>
      <c r="D23" s="149">
        <f t="shared" si="3"/>
        <v>531491.72624999995</v>
      </c>
      <c r="E23" s="149">
        <f t="shared" si="3"/>
        <v>1106096.0579999997</v>
      </c>
      <c r="F23" s="149">
        <f t="shared" si="3"/>
        <v>747399.96</v>
      </c>
      <c r="G23" s="149">
        <f t="shared" si="3"/>
        <v>2000669.22</v>
      </c>
      <c r="H23" s="149">
        <f t="shared" si="3"/>
        <v>979924.39200000011</v>
      </c>
      <c r="I23" s="149">
        <f t="shared" si="3"/>
        <v>941862.35700000008</v>
      </c>
    </row>
    <row r="24" spans="1:9">
      <c r="A24" s="58"/>
      <c r="B24" s="148"/>
      <c r="C24" s="148"/>
      <c r="D24" s="148"/>
      <c r="E24" s="148"/>
      <c r="F24" s="148"/>
      <c r="G24" s="148"/>
      <c r="H24" s="148"/>
      <c r="I24" s="148"/>
    </row>
    <row r="25" spans="1:9">
      <c r="B25" s="11"/>
      <c r="C25" s="11"/>
      <c r="D25" s="143" t="s">
        <v>191</v>
      </c>
      <c r="E25" s="11"/>
      <c r="F25" s="11"/>
      <c r="G25" s="11"/>
      <c r="H25" s="11"/>
      <c r="I25" s="11"/>
    </row>
    <row r="26" spans="1:9">
      <c r="B26" s="11"/>
      <c r="C26" s="11"/>
      <c r="D26" s="143" t="s">
        <v>192</v>
      </c>
      <c r="E26" s="11"/>
      <c r="F26" s="11"/>
      <c r="G26" s="11"/>
      <c r="H26" s="11"/>
      <c r="I26" s="11"/>
    </row>
    <row r="27" spans="1:9" ht="18.75">
      <c r="A27" s="135" t="s">
        <v>184</v>
      </c>
      <c r="B27" s="136"/>
      <c r="C27" s="136"/>
      <c r="D27" s="136"/>
      <c r="E27" s="136"/>
      <c r="F27" s="136"/>
      <c r="G27" s="139" t="s">
        <v>187</v>
      </c>
      <c r="H27" s="140"/>
      <c r="I27" s="140"/>
    </row>
    <row r="28" spans="1:9" ht="18.75">
      <c r="A28" s="135" t="s">
        <v>177</v>
      </c>
      <c r="B28" s="136"/>
      <c r="C28" s="136"/>
      <c r="D28" s="136"/>
      <c r="E28" s="136"/>
      <c r="F28" s="136"/>
      <c r="G28" s="139" t="s">
        <v>194</v>
      </c>
      <c r="H28" s="141" t="s">
        <v>193</v>
      </c>
      <c r="I28" s="144"/>
    </row>
    <row r="29" spans="1:9" ht="18.75">
      <c r="A29" s="135" t="s">
        <v>178</v>
      </c>
      <c r="B29" s="136"/>
      <c r="C29" s="136"/>
      <c r="D29" s="136"/>
      <c r="E29" s="136"/>
      <c r="F29" s="136"/>
      <c r="G29" s="139" t="s">
        <v>186</v>
      </c>
      <c r="H29" s="141" t="s">
        <v>188</v>
      </c>
      <c r="I29" s="144"/>
    </row>
    <row r="30" spans="1:9" ht="18.75">
      <c r="A30" s="135" t="s">
        <v>179</v>
      </c>
      <c r="B30" s="136"/>
      <c r="C30" s="136"/>
      <c r="D30" s="136"/>
      <c r="E30" s="136"/>
      <c r="F30" s="136"/>
      <c r="G30" s="136"/>
    </row>
    <row r="31" spans="1:9" ht="18.75">
      <c r="A31" s="135" t="s">
        <v>180</v>
      </c>
      <c r="B31" s="136"/>
      <c r="C31" s="136"/>
      <c r="D31" s="136"/>
      <c r="E31" s="136"/>
      <c r="F31" s="136"/>
      <c r="G31" s="136"/>
    </row>
    <row r="32" spans="1:9" ht="18.75">
      <c r="A32" s="135" t="s">
        <v>181</v>
      </c>
      <c r="B32" s="136"/>
      <c r="C32" s="136"/>
      <c r="D32" s="136"/>
      <c r="E32" s="136"/>
      <c r="F32" s="136"/>
      <c r="G32" s="136"/>
    </row>
    <row r="33" spans="1:9" ht="18.75">
      <c r="A33" s="135" t="s">
        <v>182</v>
      </c>
      <c r="B33" s="136"/>
      <c r="C33" s="136"/>
      <c r="D33" s="136"/>
      <c r="E33" s="136"/>
      <c r="F33" s="136"/>
      <c r="G33" s="136"/>
      <c r="H33" s="11"/>
      <c r="I33" s="11"/>
    </row>
    <row r="34" spans="1:9" ht="18.75">
      <c r="A34" s="135" t="s">
        <v>183</v>
      </c>
      <c r="B34" s="136"/>
      <c r="C34" s="136"/>
      <c r="D34" s="136"/>
      <c r="E34" s="136"/>
      <c r="F34" s="136"/>
      <c r="G34" s="136"/>
      <c r="H34" s="136"/>
      <c r="I34" s="136"/>
    </row>
    <row r="35" spans="1:9" ht="21">
      <c r="A35" s="133" t="s">
        <v>46</v>
      </c>
      <c r="B35" s="134"/>
      <c r="C35" s="134"/>
      <c r="D35" s="25"/>
      <c r="E35" s="25"/>
      <c r="F35" s="25"/>
      <c r="G35" s="25"/>
      <c r="H35" s="25"/>
      <c r="I35" s="25"/>
    </row>
  </sheetData>
  <phoneticPr fontId="3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workbookViewId="0">
      <selection activeCell="B16" sqref="B16"/>
    </sheetView>
  </sheetViews>
  <sheetFormatPr defaultRowHeight="15"/>
  <cols>
    <col min="1" max="1" width="13.85546875" customWidth="1"/>
    <col min="3" max="3" width="10.140625" customWidth="1"/>
    <col min="6" max="6" width="0" hidden="1" customWidth="1"/>
    <col min="8" max="12" width="0" hidden="1" customWidth="1"/>
  </cols>
  <sheetData>
    <row r="1" spans="1:13" ht="18.75">
      <c r="A1" s="156" t="s">
        <v>11</v>
      </c>
      <c r="B1" s="158" t="s">
        <v>12</v>
      </c>
      <c r="C1" s="159"/>
      <c r="D1" s="156" t="s">
        <v>13</v>
      </c>
      <c r="E1" s="156" t="s">
        <v>14</v>
      </c>
      <c r="F1" s="162" t="s">
        <v>15</v>
      </c>
      <c r="G1" s="163"/>
      <c r="H1" s="164" t="s">
        <v>16</v>
      </c>
      <c r="I1" s="150" t="s">
        <v>17</v>
      </c>
      <c r="J1" s="151"/>
      <c r="K1" s="152" t="s">
        <v>18</v>
      </c>
      <c r="L1" s="154" t="s">
        <v>19</v>
      </c>
      <c r="M1" s="155"/>
    </row>
    <row r="2" spans="1:13" ht="94.5">
      <c r="A2" s="157"/>
      <c r="B2" s="160"/>
      <c r="C2" s="161"/>
      <c r="D2" s="157"/>
      <c r="E2" s="157"/>
      <c r="F2" s="26" t="s">
        <v>113</v>
      </c>
      <c r="G2" s="57" t="s">
        <v>154</v>
      </c>
      <c r="H2" s="165"/>
      <c r="I2" s="5" t="s">
        <v>22</v>
      </c>
      <c r="J2" s="6" t="s">
        <v>23</v>
      </c>
      <c r="K2" s="153"/>
      <c r="L2" s="7" t="s">
        <v>24</v>
      </c>
      <c r="M2" s="99" t="s">
        <v>156</v>
      </c>
    </row>
    <row r="3" spans="1:13">
      <c r="A3" s="54" t="s">
        <v>149</v>
      </c>
      <c r="B3" s="54" t="s">
        <v>151</v>
      </c>
      <c r="C3" s="54" t="s">
        <v>152</v>
      </c>
      <c r="D3" s="51">
        <v>471</v>
      </c>
      <c r="E3" s="51">
        <v>1041437</v>
      </c>
      <c r="F3" s="52"/>
      <c r="G3" s="52">
        <f t="shared" ref="G3:G7" si="0">E3*0.95*0.91*0.84*0.95</f>
        <v>718457.18462699989</v>
      </c>
      <c r="H3" s="53">
        <f t="shared" ref="H3:H7" si="1">G3/838</f>
        <v>857.34747568854402</v>
      </c>
      <c r="I3" s="51"/>
      <c r="J3" s="51"/>
      <c r="K3" s="51"/>
      <c r="L3" s="52">
        <f t="shared" ref="L3:L7" si="2">E3*0.91*0.95</f>
        <v>900322.28650000005</v>
      </c>
      <c r="M3" s="52">
        <f t="shared" ref="M3:M7" si="3">L3*0.82*0.9</f>
        <v>664437.84743700002</v>
      </c>
    </row>
    <row r="4" spans="1:13">
      <c r="A4" s="54" t="s">
        <v>150</v>
      </c>
      <c r="B4" s="54" t="s">
        <v>151</v>
      </c>
      <c r="C4" s="54" t="s">
        <v>152</v>
      </c>
      <c r="D4" s="51">
        <v>471</v>
      </c>
      <c r="E4" s="51">
        <v>1063315</v>
      </c>
      <c r="F4" s="52"/>
      <c r="G4" s="52">
        <f t="shared" si="0"/>
        <v>733550.1823649999</v>
      </c>
      <c r="H4" s="53">
        <f t="shared" si="1"/>
        <v>875.35821284606197</v>
      </c>
      <c r="I4" s="51"/>
      <c r="J4" s="51"/>
      <c r="K4" s="51"/>
      <c r="L4" s="52">
        <f t="shared" si="2"/>
        <v>919235.8175</v>
      </c>
      <c r="M4" s="52">
        <f t="shared" si="3"/>
        <v>678396.03331500001</v>
      </c>
    </row>
    <row r="5" spans="1:13">
      <c r="A5" s="54" t="s">
        <v>172</v>
      </c>
      <c r="B5" s="54" t="s">
        <v>151</v>
      </c>
      <c r="C5" s="54" t="s">
        <v>152</v>
      </c>
      <c r="D5" s="51">
        <v>471</v>
      </c>
      <c r="E5" s="51">
        <v>1014657</v>
      </c>
      <c r="F5" s="52"/>
      <c r="G5" s="52">
        <f t="shared" si="0"/>
        <v>699982.43924699991</v>
      </c>
      <c r="H5" s="53">
        <f t="shared" si="1"/>
        <v>835.30124015155116</v>
      </c>
      <c r="I5" s="51"/>
      <c r="J5" s="51"/>
      <c r="K5" s="51"/>
      <c r="L5" s="52">
        <f t="shared" si="2"/>
        <v>877170.97649999999</v>
      </c>
      <c r="M5" s="52">
        <f t="shared" si="3"/>
        <v>647352.18065699993</v>
      </c>
    </row>
    <row r="6" spans="1:13">
      <c r="A6" s="54" t="s">
        <v>170</v>
      </c>
      <c r="B6" s="54" t="s">
        <v>151</v>
      </c>
      <c r="C6" s="51" t="s">
        <v>152</v>
      </c>
      <c r="D6" s="51">
        <v>471</v>
      </c>
      <c r="E6" s="51">
        <v>1072867</v>
      </c>
      <c r="F6" s="51"/>
      <c r="G6" s="52">
        <f t="shared" si="0"/>
        <v>740139.83015699987</v>
      </c>
      <c r="H6" s="53">
        <f t="shared" si="1"/>
        <v>883.22175436396162</v>
      </c>
      <c r="I6" s="51"/>
      <c r="J6" s="51"/>
      <c r="K6" s="51"/>
      <c r="L6" s="52">
        <f t="shared" si="2"/>
        <v>927493.52150000003</v>
      </c>
      <c r="M6" s="52">
        <f t="shared" si="3"/>
        <v>684490.21886699996</v>
      </c>
    </row>
    <row r="7" spans="1:13">
      <c r="A7" s="196" t="s">
        <v>231</v>
      </c>
      <c r="B7" s="54" t="s">
        <v>151</v>
      </c>
      <c r="C7" s="51" t="s">
        <v>152</v>
      </c>
      <c r="D7" s="51">
        <v>471</v>
      </c>
      <c r="E7" s="197">
        <v>1039806</v>
      </c>
      <c r="G7" s="198">
        <f t="shared" si="0"/>
        <v>717332.00502599997</v>
      </c>
      <c r="H7" s="199">
        <f t="shared" si="1"/>
        <v>856.00477926730309</v>
      </c>
      <c r="L7" s="200">
        <f t="shared" si="2"/>
        <v>898912.28700000001</v>
      </c>
      <c r="M7" s="200">
        <f t="shared" si="3"/>
        <v>663397.26780599996</v>
      </c>
    </row>
  </sheetData>
  <mergeCells count="9">
    <mergeCell ref="I1:J1"/>
    <mergeCell ref="K1:K2"/>
    <mergeCell ref="L1:M1"/>
    <mergeCell ref="A1:A2"/>
    <mergeCell ref="B1:C2"/>
    <mergeCell ref="D1:D2"/>
    <mergeCell ref="E1:E2"/>
    <mergeCell ref="F1:G1"/>
    <mergeCell ref="H1:H2"/>
  </mergeCells>
  <phoneticPr fontId="3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2:I35"/>
  <sheetViews>
    <sheetView topLeftCell="A31" workbookViewId="0">
      <selection activeCell="J41" sqref="J41"/>
    </sheetView>
  </sheetViews>
  <sheetFormatPr defaultColWidth="8.42578125" defaultRowHeight="15"/>
  <cols>
    <col min="1" max="1" width="14" style="1" customWidth="1"/>
    <col min="2" max="3" width="8.42578125" style="1"/>
    <col min="4" max="4" width="8.5703125" style="1" customWidth="1"/>
    <col min="5" max="5" width="10.140625" style="1" customWidth="1"/>
    <col min="6" max="6" width="11.42578125" style="1" customWidth="1"/>
    <col min="7" max="9" width="10.140625" style="1" customWidth="1"/>
    <col min="10" max="16384" width="8.42578125" style="1"/>
  </cols>
  <sheetData>
    <row r="32" spans="1:9" s="8" customFormat="1" ht="12.75">
      <c r="A32" s="166" t="s">
        <v>0</v>
      </c>
      <c r="B32" s="167"/>
      <c r="C32" s="167"/>
      <c r="D32" s="167"/>
      <c r="E32" s="167"/>
      <c r="F32" s="167"/>
      <c r="G32" s="167"/>
      <c r="H32" s="167"/>
      <c r="I32" s="167"/>
    </row>
    <row r="33" spans="1:9" s="9" customFormat="1" ht="15.75" customHeight="1">
      <c r="A33" s="172" t="s">
        <v>1</v>
      </c>
      <c r="B33" s="174" t="s">
        <v>2</v>
      </c>
      <c r="C33" s="175"/>
      <c r="D33" s="172" t="s">
        <v>3</v>
      </c>
      <c r="E33" s="172" t="s">
        <v>4</v>
      </c>
      <c r="F33" s="168" t="s">
        <v>5</v>
      </c>
      <c r="G33" s="169"/>
      <c r="H33" s="170" t="s">
        <v>6</v>
      </c>
      <c r="I33" s="171"/>
    </row>
    <row r="34" spans="1:9" s="9" customFormat="1" ht="47.25">
      <c r="A34" s="173"/>
      <c r="B34" s="176"/>
      <c r="C34" s="177"/>
      <c r="D34" s="173"/>
      <c r="E34" s="173"/>
      <c r="F34" s="130" t="s">
        <v>7</v>
      </c>
      <c r="G34" s="130" t="s">
        <v>8</v>
      </c>
      <c r="H34" s="131" t="s">
        <v>9</v>
      </c>
      <c r="I34" s="131" t="s">
        <v>10</v>
      </c>
    </row>
    <row r="35" spans="1:9" ht="18.75">
      <c r="A35" s="55"/>
    </row>
  </sheetData>
  <mergeCells count="7">
    <mergeCell ref="A32:I32"/>
    <mergeCell ref="F33:G33"/>
    <mergeCell ref="H33:I33"/>
    <mergeCell ref="A33:A34"/>
    <mergeCell ref="D33:D34"/>
    <mergeCell ref="E33:E34"/>
    <mergeCell ref="B33:C34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"/>
  <sheetViews>
    <sheetView tabSelected="1" topLeftCell="A7" workbookViewId="0">
      <selection activeCell="O16" sqref="O16"/>
    </sheetView>
  </sheetViews>
  <sheetFormatPr defaultRowHeight="15"/>
  <cols>
    <col min="1" max="1" width="17.28515625" customWidth="1"/>
    <col min="4" max="4" width="9.140625" style="11"/>
    <col min="6" max="6" width="12.5703125" customWidth="1"/>
    <col min="7" max="7" width="0" hidden="1" customWidth="1"/>
    <col min="8" max="8" width="14.42578125" hidden="1" customWidth="1"/>
    <col min="9" max="11" width="0" hidden="1" customWidth="1"/>
    <col min="12" max="12" width="32.28515625" customWidth="1"/>
  </cols>
  <sheetData>
    <row r="1" spans="1:12" s="82" customFormat="1">
      <c r="A1" s="82" t="s">
        <v>119</v>
      </c>
      <c r="D1" s="122"/>
    </row>
    <row r="2" spans="1:12" s="58" customFormat="1">
      <c r="D2" s="123"/>
    </row>
    <row r="3" spans="1:12" s="58" customFormat="1">
      <c r="A3" s="83" t="s">
        <v>105</v>
      </c>
      <c r="B3" s="83"/>
      <c r="C3" s="83"/>
      <c r="D3" s="124"/>
      <c r="E3" s="84"/>
      <c r="F3" s="84"/>
      <c r="G3" s="84"/>
      <c r="H3" s="84"/>
      <c r="I3" s="84"/>
      <c r="J3" s="84"/>
    </row>
    <row r="4" spans="1:12" s="58" customFormat="1">
      <c r="A4" s="84"/>
      <c r="B4" s="84"/>
      <c r="C4" s="84"/>
      <c r="D4" s="125"/>
      <c r="E4" s="84"/>
      <c r="F4" s="84"/>
      <c r="G4" s="84"/>
      <c r="H4" s="84"/>
      <c r="I4" s="84"/>
      <c r="J4" s="84"/>
    </row>
    <row r="5" spans="1:12" s="58" customFormat="1">
      <c r="A5" s="56" t="s">
        <v>112</v>
      </c>
      <c r="B5" s="56"/>
      <c r="C5" s="56"/>
      <c r="D5" s="126"/>
      <c r="E5" s="56"/>
      <c r="F5" s="84"/>
      <c r="G5" s="84"/>
      <c r="H5" s="84"/>
      <c r="I5" s="84"/>
      <c r="J5" s="84"/>
    </row>
    <row r="7" spans="1:12" ht="54.75" customHeight="1">
      <c r="A7" s="182" t="s">
        <v>157</v>
      </c>
      <c r="B7" s="184" t="s">
        <v>158</v>
      </c>
      <c r="C7" s="185"/>
      <c r="D7" s="182" t="s">
        <v>159</v>
      </c>
      <c r="E7" s="182" t="s">
        <v>160</v>
      </c>
      <c r="F7" s="188" t="s">
        <v>161</v>
      </c>
      <c r="G7" s="189"/>
      <c r="H7" s="190" t="s">
        <v>162</v>
      </c>
      <c r="I7" s="178" t="s">
        <v>163</v>
      </c>
      <c r="J7" s="179"/>
      <c r="K7" s="180" t="s">
        <v>164</v>
      </c>
      <c r="L7" s="100" t="s">
        <v>165</v>
      </c>
    </row>
    <row r="8" spans="1:12" ht="47.25">
      <c r="A8" s="183"/>
      <c r="B8" s="186"/>
      <c r="C8" s="187"/>
      <c r="D8" s="183"/>
      <c r="E8" s="183"/>
      <c r="F8" s="57" t="s">
        <v>154</v>
      </c>
      <c r="G8" s="57" t="s">
        <v>122</v>
      </c>
      <c r="H8" s="191"/>
      <c r="I8" s="97" t="s">
        <v>22</v>
      </c>
      <c r="J8" s="98" t="s">
        <v>23</v>
      </c>
      <c r="K8" s="181"/>
      <c r="L8" s="99" t="s">
        <v>156</v>
      </c>
    </row>
    <row r="9" spans="1:12" s="81" customFormat="1" ht="13.5" customHeight="1">
      <c r="A9" s="119" t="s">
        <v>140</v>
      </c>
      <c r="B9" s="101" t="s">
        <v>87</v>
      </c>
      <c r="C9" s="40" t="s">
        <v>53</v>
      </c>
      <c r="D9" s="102">
        <v>1176</v>
      </c>
      <c r="E9" s="78">
        <v>2649633</v>
      </c>
      <c r="F9" s="103">
        <f>E9*0.84*0.91*0.95*0.95</f>
        <v>1827904.9673429995</v>
      </c>
      <c r="G9" s="101" t="s">
        <v>74</v>
      </c>
      <c r="H9" s="101" t="s">
        <v>89</v>
      </c>
      <c r="I9" s="101" t="s">
        <v>76</v>
      </c>
      <c r="J9" s="101" t="s">
        <v>77</v>
      </c>
      <c r="K9" s="120"/>
      <c r="L9" s="121">
        <f>E9*0.95*0.91*0.82*0.9</f>
        <v>1690468.5036330002</v>
      </c>
    </row>
    <row r="10" spans="1:12">
      <c r="A10" s="101" t="s">
        <v>90</v>
      </c>
      <c r="B10" s="101" t="s">
        <v>87</v>
      </c>
      <c r="C10" s="40" t="s">
        <v>53</v>
      </c>
      <c r="D10" s="102">
        <v>1176</v>
      </c>
      <c r="E10" s="102">
        <v>2649633</v>
      </c>
      <c r="F10" s="103">
        <f>E10*0.84*0.91*0.95*0.95</f>
        <v>1827904.9673429995</v>
      </c>
      <c r="G10" s="101" t="s">
        <v>74</v>
      </c>
      <c r="H10" s="101" t="s">
        <v>89</v>
      </c>
      <c r="I10" s="101" t="s">
        <v>76</v>
      </c>
      <c r="J10" s="101" t="s">
        <v>77</v>
      </c>
      <c r="K10" s="104"/>
      <c r="L10" s="105">
        <f>E10*0.95*0.91*0.82*0.9</f>
        <v>1690468.5036330002</v>
      </c>
    </row>
    <row r="11" spans="1:12">
      <c r="A11" s="101" t="s">
        <v>91</v>
      </c>
      <c r="B11" s="101" t="s">
        <v>87</v>
      </c>
      <c r="C11" s="40" t="s">
        <v>53</v>
      </c>
      <c r="D11" s="102">
        <v>1176</v>
      </c>
      <c r="E11" s="102">
        <v>2649633</v>
      </c>
      <c r="F11" s="103">
        <f t="shared" ref="F11:F25" si="0">E11*0.84*0.91*0.95*0.95</f>
        <v>1827904.9673429995</v>
      </c>
      <c r="G11" s="101" t="s">
        <v>74</v>
      </c>
      <c r="H11" s="101" t="s">
        <v>89</v>
      </c>
      <c r="I11" s="101" t="s">
        <v>76</v>
      </c>
      <c r="J11" s="101" t="s">
        <v>77</v>
      </c>
      <c r="K11" s="104"/>
      <c r="L11" s="105">
        <f t="shared" ref="L11:L21" si="1">E11*0.95*0.91*0.82*0.9</f>
        <v>1690468.5036330002</v>
      </c>
    </row>
    <row r="12" spans="1:12">
      <c r="A12" s="128" t="s">
        <v>166</v>
      </c>
      <c r="B12" s="101" t="s">
        <v>87</v>
      </c>
      <c r="C12" s="40" t="s">
        <v>53</v>
      </c>
      <c r="D12" s="102">
        <v>1176</v>
      </c>
      <c r="E12" s="129">
        <v>2616608</v>
      </c>
      <c r="F12" s="103">
        <f>E12*0.84*0.91*0.95*0.95</f>
        <v>1805121.9775679996</v>
      </c>
      <c r="G12" s="101" t="s">
        <v>74</v>
      </c>
      <c r="H12" s="101" t="s">
        <v>89</v>
      </c>
      <c r="I12" s="101" t="s">
        <v>76</v>
      </c>
      <c r="J12" s="101" t="s">
        <v>77</v>
      </c>
      <c r="K12" s="104"/>
      <c r="L12" s="105">
        <f>E12*0.95*0.91*0.82*0.9</f>
        <v>1669398.5206080002</v>
      </c>
    </row>
    <row r="13" spans="1:12" ht="15" customHeight="1">
      <c r="A13" s="40" t="s">
        <v>139</v>
      </c>
      <c r="B13" s="101" t="s">
        <v>75</v>
      </c>
      <c r="C13" s="40" t="s">
        <v>53</v>
      </c>
      <c r="D13" s="127">
        <v>1181</v>
      </c>
      <c r="E13" s="42">
        <v>2337746</v>
      </c>
      <c r="F13" s="103">
        <f>E13*0.84*0.91*0.95*0.95</f>
        <v>1612743.1707659999</v>
      </c>
      <c r="G13" s="101" t="s">
        <v>74</v>
      </c>
      <c r="H13" s="101" t="s">
        <v>89</v>
      </c>
      <c r="I13" s="101" t="s">
        <v>76</v>
      </c>
      <c r="J13" s="101" t="s">
        <v>77</v>
      </c>
      <c r="K13" s="104"/>
      <c r="L13" s="105">
        <f>E13*0.95*0.91*0.82*0.9</f>
        <v>1491484.285746</v>
      </c>
    </row>
    <row r="14" spans="1:12">
      <c r="A14" s="101" t="s">
        <v>80</v>
      </c>
      <c r="B14" s="101" t="s">
        <v>75</v>
      </c>
      <c r="C14" s="40" t="s">
        <v>53</v>
      </c>
      <c r="D14" s="102">
        <v>1181</v>
      </c>
      <c r="E14" s="102">
        <v>2451471</v>
      </c>
      <c r="F14" s="103">
        <f t="shared" si="0"/>
        <v>1691198.7502409997</v>
      </c>
      <c r="G14" s="101" t="s">
        <v>74</v>
      </c>
      <c r="H14" s="101" t="s">
        <v>89</v>
      </c>
      <c r="I14" s="101" t="s">
        <v>76</v>
      </c>
      <c r="J14" s="101" t="s">
        <v>77</v>
      </c>
      <c r="K14" s="104"/>
      <c r="L14" s="105">
        <f t="shared" si="1"/>
        <v>1564040.9494709997</v>
      </c>
    </row>
    <row r="15" spans="1:12">
      <c r="A15" s="101" t="s">
        <v>81</v>
      </c>
      <c r="B15" s="101" t="s">
        <v>75</v>
      </c>
      <c r="C15" s="40" t="s">
        <v>53</v>
      </c>
      <c r="D15" s="102">
        <v>1181</v>
      </c>
      <c r="E15" s="102">
        <v>2536760</v>
      </c>
      <c r="F15" s="103">
        <f t="shared" si="0"/>
        <v>1750037.15796</v>
      </c>
      <c r="G15" s="101" t="s">
        <v>74</v>
      </c>
      <c r="H15" s="101" t="s">
        <v>89</v>
      </c>
      <c r="I15" s="101" t="s">
        <v>76</v>
      </c>
      <c r="J15" s="101" t="s">
        <v>77</v>
      </c>
      <c r="K15" s="104"/>
      <c r="L15" s="105">
        <f t="shared" si="1"/>
        <v>1618455.4167599999</v>
      </c>
    </row>
    <row r="16" spans="1:12">
      <c r="A16" s="101" t="s">
        <v>82</v>
      </c>
      <c r="B16" s="101" t="s">
        <v>75</v>
      </c>
      <c r="C16" s="40" t="s">
        <v>53</v>
      </c>
      <c r="D16" s="102">
        <v>1181</v>
      </c>
      <c r="E16" s="102">
        <v>2562350</v>
      </c>
      <c r="F16" s="103">
        <f t="shared" si="0"/>
        <v>1767690.95685</v>
      </c>
      <c r="G16" s="101" t="s">
        <v>74</v>
      </c>
      <c r="H16" s="101" t="s">
        <v>89</v>
      </c>
      <c r="I16" s="101" t="s">
        <v>76</v>
      </c>
      <c r="J16" s="101" t="s">
        <v>77</v>
      </c>
      <c r="K16" s="104"/>
      <c r="L16" s="105">
        <f t="shared" si="1"/>
        <v>1634781.8623500001</v>
      </c>
    </row>
    <row r="17" spans="1:12">
      <c r="A17" s="101" t="s">
        <v>83</v>
      </c>
      <c r="B17" s="101" t="s">
        <v>75</v>
      </c>
      <c r="C17" s="40" t="s">
        <v>53</v>
      </c>
      <c r="D17" s="102">
        <v>1181</v>
      </c>
      <c r="E17" s="102">
        <v>2587941</v>
      </c>
      <c r="F17" s="103">
        <f t="shared" si="0"/>
        <v>1785345.4456109998</v>
      </c>
      <c r="G17" s="101" t="s">
        <v>74</v>
      </c>
      <c r="H17" s="101" t="s">
        <v>89</v>
      </c>
      <c r="I17" s="101" t="s">
        <v>76</v>
      </c>
      <c r="J17" s="101" t="s">
        <v>77</v>
      </c>
      <c r="K17" s="104"/>
      <c r="L17" s="105">
        <f t="shared" si="1"/>
        <v>1651108.945941</v>
      </c>
    </row>
    <row r="18" spans="1:12">
      <c r="A18" s="101" t="s">
        <v>84</v>
      </c>
      <c r="B18" s="101" t="s">
        <v>75</v>
      </c>
      <c r="C18" s="40" t="s">
        <v>53</v>
      </c>
      <c r="D18" s="102">
        <v>1181</v>
      </c>
      <c r="E18" s="102">
        <v>2587941</v>
      </c>
      <c r="F18" s="103">
        <f t="shared" si="0"/>
        <v>1785345.4456109998</v>
      </c>
      <c r="G18" s="101" t="s">
        <v>74</v>
      </c>
      <c r="H18" s="101" t="s">
        <v>89</v>
      </c>
      <c r="I18" s="101" t="s">
        <v>76</v>
      </c>
      <c r="J18" s="101" t="s">
        <v>77</v>
      </c>
      <c r="K18" s="104"/>
      <c r="L18" s="105">
        <f t="shared" si="1"/>
        <v>1651108.945941</v>
      </c>
    </row>
    <row r="19" spans="1:12">
      <c r="A19" s="101" t="s">
        <v>85</v>
      </c>
      <c r="B19" s="101" t="s">
        <v>75</v>
      </c>
      <c r="C19" s="40" t="s">
        <v>53</v>
      </c>
      <c r="D19" s="102">
        <v>1181</v>
      </c>
      <c r="E19" s="102">
        <v>2587941</v>
      </c>
      <c r="F19" s="103">
        <f t="shared" si="0"/>
        <v>1785345.4456109998</v>
      </c>
      <c r="G19" s="101" t="s">
        <v>74</v>
      </c>
      <c r="H19" s="101" t="s">
        <v>89</v>
      </c>
      <c r="I19" s="101" t="s">
        <v>76</v>
      </c>
      <c r="J19" s="101" t="s">
        <v>77</v>
      </c>
      <c r="K19" s="104"/>
      <c r="L19" s="105">
        <f t="shared" si="1"/>
        <v>1651108.945941</v>
      </c>
    </row>
    <row r="20" spans="1:12">
      <c r="A20" s="101" t="s">
        <v>167</v>
      </c>
      <c r="B20" s="101" t="s">
        <v>75</v>
      </c>
      <c r="C20" s="40" t="s">
        <v>53</v>
      </c>
      <c r="D20" s="102">
        <v>1181</v>
      </c>
      <c r="E20" s="102">
        <v>2587941</v>
      </c>
      <c r="F20" s="103">
        <f t="shared" si="0"/>
        <v>1785345.4456109998</v>
      </c>
      <c r="G20" s="101"/>
      <c r="H20" s="101"/>
      <c r="I20" s="101"/>
      <c r="J20" s="101"/>
      <c r="K20" s="104"/>
      <c r="L20" s="105">
        <f t="shared" si="1"/>
        <v>1651108.945941</v>
      </c>
    </row>
    <row r="21" spans="1:12">
      <c r="A21" s="101" t="s">
        <v>86</v>
      </c>
      <c r="B21" s="101" t="s">
        <v>75</v>
      </c>
      <c r="C21" s="40" t="s">
        <v>53</v>
      </c>
      <c r="D21" s="102">
        <v>1181</v>
      </c>
      <c r="E21" s="102">
        <v>2587941</v>
      </c>
      <c r="F21" s="103">
        <f t="shared" si="0"/>
        <v>1785345.4456109998</v>
      </c>
      <c r="G21" s="101" t="s">
        <v>74</v>
      </c>
      <c r="H21" s="101" t="s">
        <v>89</v>
      </c>
      <c r="I21" s="101" t="s">
        <v>76</v>
      </c>
      <c r="J21" s="101" t="s">
        <v>77</v>
      </c>
      <c r="K21" s="104"/>
      <c r="L21" s="105">
        <f t="shared" si="1"/>
        <v>1651108.945941</v>
      </c>
    </row>
    <row r="22" spans="1:12">
      <c r="A22" s="95" t="s">
        <v>96</v>
      </c>
      <c r="B22" s="95" t="s">
        <v>97</v>
      </c>
      <c r="C22" s="49" t="s">
        <v>55</v>
      </c>
      <c r="D22" s="96">
        <v>1317</v>
      </c>
      <c r="E22" s="96">
        <v>2841917</v>
      </c>
      <c r="F22" s="106">
        <f t="shared" si="0"/>
        <v>1960556.1227069998</v>
      </c>
      <c r="G22" s="107" t="s">
        <v>74</v>
      </c>
      <c r="H22" s="107" t="s">
        <v>89</v>
      </c>
      <c r="I22" s="107" t="s">
        <v>76</v>
      </c>
      <c r="J22" s="107" t="s">
        <v>77</v>
      </c>
      <c r="K22" s="108"/>
      <c r="L22" s="109">
        <f>E22*0.95*0.91*0.82*0.9</f>
        <v>1813145.8879169999</v>
      </c>
    </row>
    <row r="23" spans="1:12">
      <c r="A23" s="95" t="s">
        <v>98</v>
      </c>
      <c r="B23" s="95" t="s">
        <v>97</v>
      </c>
      <c r="C23" s="49" t="s">
        <v>55</v>
      </c>
      <c r="D23" s="96">
        <v>1317</v>
      </c>
      <c r="E23" s="96">
        <v>2867818</v>
      </c>
      <c r="F23" s="106">
        <f t="shared" si="0"/>
        <v>1978424.4714779998</v>
      </c>
      <c r="G23" s="107" t="s">
        <v>74</v>
      </c>
      <c r="H23" s="107" t="s">
        <v>89</v>
      </c>
      <c r="I23" s="107" t="s">
        <v>76</v>
      </c>
      <c r="J23" s="107" t="s">
        <v>77</v>
      </c>
      <c r="K23" s="108"/>
      <c r="L23" s="109">
        <f>E23*0.95*0.91*0.82*0.9</f>
        <v>1829670.7518180003</v>
      </c>
    </row>
    <row r="24" spans="1:12">
      <c r="A24" s="95" t="s">
        <v>99</v>
      </c>
      <c r="B24" s="95" t="s">
        <v>97</v>
      </c>
      <c r="C24" s="49" t="s">
        <v>55</v>
      </c>
      <c r="D24" s="96">
        <v>1317</v>
      </c>
      <c r="E24" s="96">
        <v>2893720</v>
      </c>
      <c r="F24" s="106">
        <f t="shared" si="0"/>
        <v>1996293.51012</v>
      </c>
      <c r="G24" s="107" t="s">
        <v>74</v>
      </c>
      <c r="H24" s="107" t="s">
        <v>89</v>
      </c>
      <c r="I24" s="107" t="s">
        <v>76</v>
      </c>
      <c r="J24" s="107" t="s">
        <v>77</v>
      </c>
      <c r="K24" s="108"/>
      <c r="L24" s="109">
        <f>E24*0.95*0.91*0.82*0.9</f>
        <v>1846196.2537199997</v>
      </c>
    </row>
    <row r="25" spans="1:12" s="204" customFormat="1">
      <c r="A25" s="210" t="s">
        <v>232</v>
      </c>
      <c r="B25" s="210" t="s">
        <v>233</v>
      </c>
      <c r="C25" s="85" t="s">
        <v>234</v>
      </c>
      <c r="D25" s="211">
        <v>839</v>
      </c>
      <c r="E25" s="211">
        <v>1748215</v>
      </c>
      <c r="F25" s="212">
        <f t="shared" si="0"/>
        <v>1206042.8302649998</v>
      </c>
      <c r="G25" s="210"/>
      <c r="H25" s="210"/>
      <c r="I25" s="210"/>
      <c r="J25" s="210"/>
      <c r="K25" s="201"/>
      <c r="L25" s="213">
        <f>E25*0.95*0.91*0.82*0.9</f>
        <v>1115362.9182150001</v>
      </c>
    </row>
    <row r="26" spans="1:12">
      <c r="A26" s="101" t="s">
        <v>237</v>
      </c>
      <c r="B26" s="101" t="s">
        <v>75</v>
      </c>
      <c r="C26" s="40" t="s">
        <v>53</v>
      </c>
      <c r="D26" s="102">
        <v>1181</v>
      </c>
      <c r="E26" s="102">
        <v>2567224</v>
      </c>
      <c r="F26" s="103">
        <f t="shared" ref="F26:F35" si="2">E26*0.84*0.91*0.95*0.95</f>
        <v>1771053.3881040001</v>
      </c>
      <c r="G26" s="101" t="s">
        <v>74</v>
      </c>
      <c r="H26" s="101" t="s">
        <v>89</v>
      </c>
      <c r="I26" s="101" t="s">
        <v>76</v>
      </c>
      <c r="J26" s="101" t="s">
        <v>77</v>
      </c>
      <c r="K26" s="104"/>
      <c r="L26" s="105">
        <f t="shared" ref="L26:L35" si="3">E26*0.95*0.91*0.82*0.9</f>
        <v>1637891.4792240001</v>
      </c>
    </row>
    <row r="27" spans="1:12">
      <c r="A27" s="101" t="s">
        <v>78</v>
      </c>
      <c r="B27" s="101" t="s">
        <v>75</v>
      </c>
      <c r="C27" s="40" t="s">
        <v>53</v>
      </c>
      <c r="D27" s="102">
        <v>1181</v>
      </c>
      <c r="E27" s="102">
        <v>2575431</v>
      </c>
      <c r="F27" s="103">
        <f t="shared" si="2"/>
        <v>1776715.159401</v>
      </c>
      <c r="G27" s="101" t="s">
        <v>74</v>
      </c>
      <c r="H27" s="101" t="s">
        <v>89</v>
      </c>
      <c r="I27" s="101" t="s">
        <v>76</v>
      </c>
      <c r="J27" s="101" t="s">
        <v>77</v>
      </c>
      <c r="K27" s="104"/>
      <c r="L27" s="105">
        <f t="shared" si="3"/>
        <v>1643127.5534309999</v>
      </c>
    </row>
    <row r="28" spans="1:12">
      <c r="A28" s="101" t="s">
        <v>116</v>
      </c>
      <c r="B28" s="101" t="s">
        <v>75</v>
      </c>
      <c r="C28" s="40" t="s">
        <v>53</v>
      </c>
      <c r="D28" s="102">
        <v>1181</v>
      </c>
      <c r="E28" s="102">
        <v>2575431</v>
      </c>
      <c r="F28" s="103">
        <f t="shared" si="2"/>
        <v>1776715.159401</v>
      </c>
      <c r="G28" s="101" t="s">
        <v>74</v>
      </c>
      <c r="H28" s="101" t="s">
        <v>89</v>
      </c>
      <c r="I28" s="101" t="s">
        <v>76</v>
      </c>
      <c r="J28" s="101" t="s">
        <v>77</v>
      </c>
      <c r="K28" s="104"/>
      <c r="L28" s="105">
        <f t="shared" si="3"/>
        <v>1643127.5534309999</v>
      </c>
    </row>
    <row r="29" spans="1:12">
      <c r="A29" s="101" t="s">
        <v>79</v>
      </c>
      <c r="B29" s="101" t="s">
        <v>75</v>
      </c>
      <c r="C29" s="40" t="s">
        <v>53</v>
      </c>
      <c r="D29" s="102">
        <v>1181</v>
      </c>
      <c r="E29" s="102">
        <v>2575431</v>
      </c>
      <c r="F29" s="103">
        <f t="shared" si="2"/>
        <v>1776715.159401</v>
      </c>
      <c r="G29" s="101" t="s">
        <v>74</v>
      </c>
      <c r="H29" s="101" t="s">
        <v>89</v>
      </c>
      <c r="I29" s="101" t="s">
        <v>76</v>
      </c>
      <c r="J29" s="101" t="s">
        <v>77</v>
      </c>
      <c r="K29" s="104"/>
      <c r="L29" s="105">
        <f t="shared" si="3"/>
        <v>1643127.5534309999</v>
      </c>
    </row>
    <row r="30" spans="1:12" ht="15" customHeight="1">
      <c r="A30" s="40" t="s">
        <v>144</v>
      </c>
      <c r="B30" s="40" t="s">
        <v>75</v>
      </c>
      <c r="C30" s="40" t="s">
        <v>53</v>
      </c>
      <c r="D30" s="127">
        <v>1181</v>
      </c>
      <c r="E30" s="42">
        <v>2575431</v>
      </c>
      <c r="F30" s="103">
        <f t="shared" si="2"/>
        <v>1776715.159401</v>
      </c>
      <c r="G30" s="101" t="s">
        <v>74</v>
      </c>
      <c r="H30" s="101" t="s">
        <v>89</v>
      </c>
      <c r="I30" s="101" t="s">
        <v>76</v>
      </c>
      <c r="J30" s="101" t="s">
        <v>77</v>
      </c>
      <c r="K30" s="104"/>
      <c r="L30" s="105">
        <f t="shared" si="3"/>
        <v>1643127.5534309999</v>
      </c>
    </row>
    <row r="31" spans="1:12" ht="15" customHeight="1">
      <c r="A31" s="22" t="s">
        <v>235</v>
      </c>
      <c r="B31" s="22" t="s">
        <v>236</v>
      </c>
      <c r="C31" s="40" t="s">
        <v>53</v>
      </c>
      <c r="D31" s="127">
        <v>1181</v>
      </c>
      <c r="E31" s="42">
        <v>2575431</v>
      </c>
      <c r="F31" s="103">
        <f t="shared" ref="F31" si="4">E31*0.84*0.91*0.95*0.95</f>
        <v>1776715.159401</v>
      </c>
      <c r="G31" s="101" t="s">
        <v>74</v>
      </c>
      <c r="H31" s="101" t="s">
        <v>89</v>
      </c>
      <c r="I31" s="101" t="s">
        <v>76</v>
      </c>
      <c r="J31" s="101" t="s">
        <v>77</v>
      </c>
      <c r="K31" s="104"/>
      <c r="L31" s="105">
        <f t="shared" ref="L31" si="5">E31*0.95*0.91*0.82*0.9</f>
        <v>1643127.5534309999</v>
      </c>
    </row>
    <row r="32" spans="1:12">
      <c r="A32" s="101" t="s">
        <v>88</v>
      </c>
      <c r="B32" s="101" t="s">
        <v>87</v>
      </c>
      <c r="C32" s="40" t="s">
        <v>53</v>
      </c>
      <c r="D32" s="102">
        <v>1181</v>
      </c>
      <c r="E32" s="102">
        <v>2947798</v>
      </c>
      <c r="F32" s="103">
        <f t="shared" si="2"/>
        <v>2033600.3540579996</v>
      </c>
      <c r="G32" s="101" t="s">
        <v>74</v>
      </c>
      <c r="H32" s="101" t="s">
        <v>89</v>
      </c>
      <c r="I32" s="101" t="s">
        <v>76</v>
      </c>
      <c r="J32" s="101" t="s">
        <v>77</v>
      </c>
      <c r="K32" s="104"/>
      <c r="L32" s="105">
        <f t="shared" si="3"/>
        <v>1880698.071798</v>
      </c>
    </row>
    <row r="33" spans="1:12">
      <c r="A33" s="95" t="s">
        <v>92</v>
      </c>
      <c r="B33" s="95" t="s">
        <v>93</v>
      </c>
      <c r="C33" s="49" t="s">
        <v>55</v>
      </c>
      <c r="D33" s="96">
        <v>1317</v>
      </c>
      <c r="E33" s="96">
        <v>2726794</v>
      </c>
      <c r="F33" s="106">
        <f t="shared" si="2"/>
        <v>1881136.1035739998</v>
      </c>
      <c r="G33" s="107" t="s">
        <v>74</v>
      </c>
      <c r="H33" s="107" t="s">
        <v>89</v>
      </c>
      <c r="I33" s="107" t="s">
        <v>76</v>
      </c>
      <c r="J33" s="107" t="s">
        <v>77</v>
      </c>
      <c r="K33" s="108"/>
      <c r="L33" s="109">
        <f t="shared" si="3"/>
        <v>1739697.2987939997</v>
      </c>
    </row>
    <row r="34" spans="1:12">
      <c r="A34" s="95" t="s">
        <v>94</v>
      </c>
      <c r="B34" s="95" t="s">
        <v>93</v>
      </c>
      <c r="C34" s="49" t="s">
        <v>55</v>
      </c>
      <c r="D34" s="96">
        <v>1317</v>
      </c>
      <c r="E34" s="96">
        <v>2867818</v>
      </c>
      <c r="F34" s="106">
        <f t="shared" si="2"/>
        <v>1978424.4714779998</v>
      </c>
      <c r="G34" s="107" t="s">
        <v>74</v>
      </c>
      <c r="H34" s="107" t="s">
        <v>89</v>
      </c>
      <c r="I34" s="107" t="s">
        <v>76</v>
      </c>
      <c r="J34" s="107" t="s">
        <v>77</v>
      </c>
      <c r="K34" s="108"/>
      <c r="L34" s="109">
        <f t="shared" si="3"/>
        <v>1829670.7518180003</v>
      </c>
    </row>
    <row r="35" spans="1:12">
      <c r="A35" s="95" t="s">
        <v>95</v>
      </c>
      <c r="B35" s="95" t="s">
        <v>93</v>
      </c>
      <c r="C35" s="49" t="s">
        <v>55</v>
      </c>
      <c r="D35" s="96">
        <v>1317</v>
      </c>
      <c r="E35" s="96">
        <v>2893720</v>
      </c>
      <c r="F35" s="106">
        <f t="shared" si="2"/>
        <v>1996293.51012</v>
      </c>
      <c r="G35" s="107" t="s">
        <v>74</v>
      </c>
      <c r="H35" s="107" t="s">
        <v>89</v>
      </c>
      <c r="I35" s="107" t="s">
        <v>76</v>
      </c>
      <c r="J35" s="107" t="s">
        <v>77</v>
      </c>
      <c r="K35" s="108"/>
      <c r="L35" s="109">
        <f t="shared" si="3"/>
        <v>1846196.2537199997</v>
      </c>
    </row>
    <row r="36" spans="1:12" ht="15" customHeight="1">
      <c r="A36" s="40" t="s">
        <v>141</v>
      </c>
      <c r="B36" s="40" t="s">
        <v>75</v>
      </c>
      <c r="C36" s="40" t="s">
        <v>53</v>
      </c>
      <c r="D36" s="127">
        <v>1181</v>
      </c>
      <c r="E36" s="42">
        <v>2758705</v>
      </c>
      <c r="F36" s="103">
        <f t="shared" ref="F36:F40" si="6">E36*0.84*0.91*0.95*0.95</f>
        <v>1903150.5770549998</v>
      </c>
      <c r="G36" s="101" t="s">
        <v>74</v>
      </c>
      <c r="H36" s="101" t="s">
        <v>89</v>
      </c>
      <c r="I36" s="101" t="s">
        <v>76</v>
      </c>
      <c r="J36" s="101" t="s">
        <v>77</v>
      </c>
      <c r="K36" s="104"/>
      <c r="L36" s="105">
        <f t="shared" ref="L36:L40" si="7">E36*0.95*0.91*0.82*0.9</f>
        <v>1760056.548705</v>
      </c>
    </row>
    <row r="37" spans="1:12" s="204" customFormat="1">
      <c r="A37" s="210" t="s">
        <v>54</v>
      </c>
      <c r="B37" s="210" t="s">
        <v>93</v>
      </c>
      <c r="C37" s="31" t="s">
        <v>55</v>
      </c>
      <c r="D37" s="211">
        <v>1317</v>
      </c>
      <c r="E37" s="211">
        <v>2911833</v>
      </c>
      <c r="F37" s="212">
        <f t="shared" si="6"/>
        <v>2008789.1435429996</v>
      </c>
      <c r="G37" s="210" t="s">
        <v>74</v>
      </c>
      <c r="H37" s="210" t="s">
        <v>89</v>
      </c>
      <c r="I37" s="210" t="s">
        <v>76</v>
      </c>
      <c r="J37" s="210" t="s">
        <v>77</v>
      </c>
      <c r="K37" s="201"/>
      <c r="L37" s="213">
        <f t="shared" si="7"/>
        <v>1857752.365833</v>
      </c>
    </row>
    <row r="38" spans="1:12">
      <c r="A38" s="95" t="s">
        <v>118</v>
      </c>
      <c r="B38" s="95" t="s">
        <v>93</v>
      </c>
      <c r="C38" s="49" t="s">
        <v>55</v>
      </c>
      <c r="D38" s="96">
        <v>1317</v>
      </c>
      <c r="E38" s="96">
        <v>2767989</v>
      </c>
      <c r="F38" s="106">
        <f t="shared" si="6"/>
        <v>1909555.3394189994</v>
      </c>
      <c r="G38" s="107" t="s">
        <v>74</v>
      </c>
      <c r="H38" s="107" t="s">
        <v>89</v>
      </c>
      <c r="I38" s="107" t="s">
        <v>76</v>
      </c>
      <c r="J38" s="107" t="s">
        <v>77</v>
      </c>
      <c r="K38" s="108"/>
      <c r="L38" s="109">
        <f t="shared" si="7"/>
        <v>1765979.7499889999</v>
      </c>
    </row>
    <row r="39" spans="1:12" ht="15" customHeight="1">
      <c r="A39" s="49" t="s">
        <v>142</v>
      </c>
      <c r="B39" s="49" t="s">
        <v>93</v>
      </c>
      <c r="C39" s="49" t="s">
        <v>55</v>
      </c>
      <c r="D39" s="49">
        <v>1317</v>
      </c>
      <c r="E39" s="50">
        <v>2922016</v>
      </c>
      <c r="F39" s="106">
        <f t="shared" si="6"/>
        <v>2015814.0999359998</v>
      </c>
      <c r="G39" s="107" t="s">
        <v>74</v>
      </c>
      <c r="H39" s="107" t="s">
        <v>89</v>
      </c>
      <c r="I39" s="107" t="s">
        <v>76</v>
      </c>
      <c r="J39" s="107" t="s">
        <v>77</v>
      </c>
      <c r="K39" s="108"/>
      <c r="L39" s="109">
        <f t="shared" si="7"/>
        <v>1864249.1300159998</v>
      </c>
    </row>
    <row r="40" spans="1:12">
      <c r="A40" s="95" t="s">
        <v>121</v>
      </c>
      <c r="B40" s="95" t="s">
        <v>93</v>
      </c>
      <c r="C40" s="49" t="s">
        <v>55</v>
      </c>
      <c r="D40" s="96">
        <v>1317</v>
      </c>
      <c r="E40" s="96">
        <v>2922016</v>
      </c>
      <c r="F40" s="106">
        <f t="shared" si="6"/>
        <v>2015814.0999359998</v>
      </c>
      <c r="G40" s="107" t="s">
        <v>74</v>
      </c>
      <c r="H40" s="107" t="s">
        <v>89</v>
      </c>
      <c r="I40" s="107" t="s">
        <v>76</v>
      </c>
      <c r="J40" s="107" t="s">
        <v>77</v>
      </c>
      <c r="K40" s="108"/>
      <c r="L40" s="109">
        <f t="shared" si="7"/>
        <v>1864249.1300159998</v>
      </c>
    </row>
  </sheetData>
  <mergeCells count="8">
    <mergeCell ref="I7:J7"/>
    <mergeCell ref="K7:K8"/>
    <mergeCell ref="A7:A8"/>
    <mergeCell ref="B7:C8"/>
    <mergeCell ref="D7:D8"/>
    <mergeCell ref="E7:E8"/>
    <mergeCell ref="F7:G7"/>
    <mergeCell ref="H7:H8"/>
  </mergeCells>
  <phoneticPr fontId="3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6"/>
  <sheetViews>
    <sheetView zoomScale="115" zoomScaleNormal="115" workbookViewId="0">
      <pane xSplit="1" ySplit="7" topLeftCell="B42" activePane="bottomRight" state="frozen"/>
      <selection pane="topRight"/>
      <selection pane="bottomLeft"/>
      <selection pane="bottomRight" activeCell="B50" sqref="B50"/>
    </sheetView>
  </sheetViews>
  <sheetFormatPr defaultColWidth="14.42578125" defaultRowHeight="15" customHeight="1"/>
  <cols>
    <col min="1" max="1" width="18.85546875" style="11" customWidth="1"/>
    <col min="2" max="2" width="13.5703125" style="11" customWidth="1"/>
    <col min="3" max="3" width="16.28515625" style="11" customWidth="1"/>
    <col min="4" max="4" width="9.7109375" customWidth="1"/>
    <col min="5" max="5" width="19.140625" customWidth="1"/>
    <col min="6" max="6" width="17" style="10" hidden="1" customWidth="1"/>
    <col min="7" max="7" width="21.28515625" style="10" customWidth="1"/>
    <col min="8" max="8" width="10.7109375" style="4" hidden="1" customWidth="1"/>
    <col min="9" max="10" width="13.42578125" hidden="1" customWidth="1"/>
    <col min="11" max="11" width="8.140625" hidden="1" customWidth="1"/>
    <col min="12" max="12" width="21.28515625" style="10" hidden="1" customWidth="1"/>
    <col min="13" max="13" width="19.5703125" style="10" customWidth="1"/>
    <col min="14" max="14" width="11.7109375" style="4" hidden="1" customWidth="1"/>
    <col min="15" max="15" width="1.28515625" hidden="1" customWidth="1"/>
  </cols>
  <sheetData>
    <row r="1" spans="1:15" s="58" customFormat="1">
      <c r="A1" s="82" t="s">
        <v>119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s="58" customFormat="1"/>
    <row r="3" spans="1:15" s="58" customFormat="1">
      <c r="A3" s="83" t="s">
        <v>105</v>
      </c>
      <c r="B3" s="83"/>
      <c r="C3" s="83"/>
      <c r="D3" s="83"/>
      <c r="E3" s="84"/>
      <c r="F3" s="84"/>
      <c r="G3" s="84"/>
      <c r="H3" s="84"/>
      <c r="I3" s="84"/>
      <c r="J3" s="84"/>
    </row>
    <row r="4" spans="1:15" s="58" customFormat="1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5" s="58" customFormat="1">
      <c r="A5" s="56" t="s">
        <v>112</v>
      </c>
      <c r="B5" s="56"/>
      <c r="C5" s="56"/>
      <c r="D5" s="56"/>
      <c r="E5" s="56"/>
      <c r="F5" s="84"/>
      <c r="G5" s="84"/>
      <c r="H5" s="84"/>
      <c r="I5" s="84"/>
      <c r="J5" s="84"/>
    </row>
    <row r="6" spans="1:15" ht="100.5" customHeight="1">
      <c r="A6" s="156" t="s">
        <v>11</v>
      </c>
      <c r="B6" s="158" t="s">
        <v>12</v>
      </c>
      <c r="C6" s="159"/>
      <c r="D6" s="156" t="s">
        <v>13</v>
      </c>
      <c r="E6" s="156" t="s">
        <v>14</v>
      </c>
      <c r="F6" s="162" t="s">
        <v>15</v>
      </c>
      <c r="G6" s="163"/>
      <c r="H6" s="164" t="s">
        <v>16</v>
      </c>
      <c r="I6" s="150" t="s">
        <v>17</v>
      </c>
      <c r="J6" s="151"/>
      <c r="K6" s="152" t="s">
        <v>18</v>
      </c>
      <c r="L6" s="154" t="s">
        <v>19</v>
      </c>
      <c r="M6" s="155"/>
      <c r="N6" s="192" t="s">
        <v>20</v>
      </c>
      <c r="O6" s="194" t="s">
        <v>21</v>
      </c>
    </row>
    <row r="7" spans="1:15" ht="47.25" hidden="1">
      <c r="A7" s="157"/>
      <c r="B7" s="160"/>
      <c r="C7" s="161"/>
      <c r="D7" s="157"/>
      <c r="E7" s="157"/>
      <c r="F7" s="26" t="s">
        <v>113</v>
      </c>
      <c r="G7" s="57" t="s">
        <v>154</v>
      </c>
      <c r="H7" s="165"/>
      <c r="I7" s="5" t="s">
        <v>22</v>
      </c>
      <c r="J7" s="6" t="s">
        <v>23</v>
      </c>
      <c r="K7" s="153"/>
      <c r="L7" s="7" t="s">
        <v>24</v>
      </c>
      <c r="M7" s="99" t="s">
        <v>156</v>
      </c>
      <c r="N7" s="193"/>
      <c r="O7" s="195"/>
    </row>
    <row r="8" spans="1:15" ht="15" customHeight="1">
      <c r="A8" s="40" t="s">
        <v>124</v>
      </c>
      <c r="B8" s="40" t="s">
        <v>127</v>
      </c>
      <c r="C8" s="40" t="s">
        <v>53</v>
      </c>
      <c r="D8" s="41">
        <v>1074</v>
      </c>
      <c r="E8" s="41">
        <v>1400000</v>
      </c>
      <c r="F8" s="42"/>
      <c r="G8" s="42">
        <v>1400000</v>
      </c>
      <c r="H8" s="48"/>
      <c r="I8" s="41"/>
      <c r="J8" s="41"/>
      <c r="K8" s="41"/>
      <c r="L8" s="42"/>
      <c r="M8" s="42">
        <v>1400000</v>
      </c>
    </row>
    <row r="9" spans="1:15" ht="15" customHeight="1">
      <c r="A9" s="40" t="s">
        <v>125</v>
      </c>
      <c r="B9" s="40" t="s">
        <v>128</v>
      </c>
      <c r="C9" s="40" t="s">
        <v>53</v>
      </c>
      <c r="D9" s="41">
        <v>1074</v>
      </c>
      <c r="E9" s="41">
        <v>1400000</v>
      </c>
      <c r="F9" s="42"/>
      <c r="G9" s="42">
        <v>1400000</v>
      </c>
      <c r="H9" s="48"/>
      <c r="I9" s="41"/>
      <c r="J9" s="41"/>
      <c r="K9" s="41"/>
      <c r="L9" s="42"/>
      <c r="M9" s="42">
        <v>1400000</v>
      </c>
    </row>
    <row r="10" spans="1:15" s="204" customFormat="1" ht="15" customHeight="1">
      <c r="A10" s="85" t="s">
        <v>238</v>
      </c>
      <c r="B10" s="85" t="s">
        <v>239</v>
      </c>
      <c r="C10" s="85" t="s">
        <v>241</v>
      </c>
      <c r="D10" s="32">
        <v>1471</v>
      </c>
      <c r="E10" s="32">
        <v>2989148</v>
      </c>
      <c r="F10" s="33"/>
      <c r="G10" s="32">
        <v>2989148</v>
      </c>
      <c r="H10" s="61"/>
      <c r="I10" s="32"/>
      <c r="J10" s="32"/>
      <c r="K10" s="32"/>
      <c r="L10" s="33">
        <f t="shared" ref="L10:L31" si="0">E10*0.91*0.95</f>
        <v>2584118.446</v>
      </c>
      <c r="M10" s="33">
        <f t="shared" ref="M10:M31" si="1">L10*0.82*0.9</f>
        <v>1907079.4131479999</v>
      </c>
      <c r="N10" s="203"/>
    </row>
    <row r="11" spans="1:15" s="204" customFormat="1" ht="15" customHeight="1">
      <c r="A11" s="85" t="s">
        <v>240</v>
      </c>
      <c r="B11" s="85" t="s">
        <v>239</v>
      </c>
      <c r="C11" s="85" t="s">
        <v>241</v>
      </c>
      <c r="D11" s="32">
        <v>1471</v>
      </c>
      <c r="E11" s="32">
        <v>2866360</v>
      </c>
      <c r="F11" s="33"/>
      <c r="G11" s="32">
        <v>2866360</v>
      </c>
      <c r="H11" s="61"/>
      <c r="I11" s="32"/>
      <c r="J11" s="32"/>
      <c r="K11" s="32"/>
      <c r="L11" s="33">
        <f t="shared" si="0"/>
        <v>2477968.2200000002</v>
      </c>
      <c r="M11" s="33">
        <f t="shared" si="1"/>
        <v>1828740.54636</v>
      </c>
      <c r="N11" s="203"/>
    </row>
    <row r="12" spans="1:15" ht="15" customHeight="1">
      <c r="A12" s="27" t="s">
        <v>131</v>
      </c>
      <c r="B12" s="27" t="s">
        <v>129</v>
      </c>
      <c r="C12" s="27" t="s">
        <v>146</v>
      </c>
      <c r="D12" s="28">
        <v>828</v>
      </c>
      <c r="E12" s="28">
        <v>1570315</v>
      </c>
      <c r="F12" s="29"/>
      <c r="G12" s="29">
        <f t="shared" ref="G12:G31" si="2">E12*0.95*0.91*0.84*0.95</f>
        <v>1083314.7793650001</v>
      </c>
      <c r="H12" s="30">
        <f t="shared" ref="H12:H31" si="3">G12/838</f>
        <v>1292.7384001968974</v>
      </c>
      <c r="I12" s="28"/>
      <c r="J12" s="28"/>
      <c r="K12" s="28"/>
      <c r="L12" s="29">
        <f t="shared" si="0"/>
        <v>1357537.3175000001</v>
      </c>
      <c r="M12" s="29">
        <f t="shared" si="1"/>
        <v>1001862.540315</v>
      </c>
    </row>
    <row r="13" spans="1:15" s="204" customFormat="1" ht="15" customHeight="1">
      <c r="A13" s="85" t="s">
        <v>153</v>
      </c>
      <c r="B13" s="85" t="s">
        <v>130</v>
      </c>
      <c r="C13" s="31" t="s">
        <v>146</v>
      </c>
      <c r="D13" s="32">
        <v>835</v>
      </c>
      <c r="E13" s="32">
        <v>1542398</v>
      </c>
      <c r="F13" s="33"/>
      <c r="G13" s="33">
        <f t="shared" si="2"/>
        <v>1064055.6506579998</v>
      </c>
      <c r="H13" s="61">
        <f t="shared" si="3"/>
        <v>1269.756146369928</v>
      </c>
      <c r="I13" s="32"/>
      <c r="J13" s="32"/>
      <c r="K13" s="32"/>
      <c r="L13" s="33">
        <f t="shared" si="0"/>
        <v>1333403.0709999998</v>
      </c>
      <c r="M13" s="33">
        <f t="shared" si="1"/>
        <v>984051.46639799979</v>
      </c>
      <c r="N13" s="203"/>
    </row>
    <row r="14" spans="1:15" ht="15" customHeight="1">
      <c r="A14" s="14" t="s">
        <v>57</v>
      </c>
      <c r="B14" s="27" t="s">
        <v>49</v>
      </c>
      <c r="C14" s="27" t="s">
        <v>48</v>
      </c>
      <c r="D14" s="28">
        <v>838</v>
      </c>
      <c r="E14" s="28">
        <v>1780284</v>
      </c>
      <c r="F14" s="29"/>
      <c r="G14" s="29">
        <f>E14*0.95*0.91*0.84*0.95</f>
        <v>1228166.3033640001</v>
      </c>
      <c r="H14" s="30">
        <f>G14/838</f>
        <v>1465.5922474510739</v>
      </c>
      <c r="I14" s="28"/>
      <c r="J14" s="28"/>
      <c r="K14" s="28"/>
      <c r="L14" s="29">
        <f>E14*0.91*0.95</f>
        <v>1539055.5179999999</v>
      </c>
      <c r="M14" s="29">
        <f>L14*0.82*0.9</f>
        <v>1135822.9722839999</v>
      </c>
    </row>
    <row r="15" spans="1:15" s="204" customFormat="1" ht="15" customHeight="1">
      <c r="A15" s="85" t="s">
        <v>242</v>
      </c>
      <c r="B15" s="85" t="s">
        <v>129</v>
      </c>
      <c r="C15" s="31" t="s">
        <v>146</v>
      </c>
      <c r="D15" s="32">
        <v>828</v>
      </c>
      <c r="E15" s="32">
        <v>1646241</v>
      </c>
      <c r="F15" s="33"/>
      <c r="G15" s="33">
        <f t="shared" ref="G15" si="4">E15*0.95*0.91*0.84*0.95</f>
        <v>1135693.9249109998</v>
      </c>
      <c r="H15" s="61">
        <f t="shared" ref="H15" si="5">G15/838</f>
        <v>1355.2433471491645</v>
      </c>
      <c r="I15" s="32"/>
      <c r="J15" s="32"/>
      <c r="K15" s="32"/>
      <c r="L15" s="33">
        <f t="shared" ref="L15" si="6">E15*0.91*0.95</f>
        <v>1423175.3444999999</v>
      </c>
      <c r="M15" s="33">
        <f t="shared" ref="M15" si="7">L15*0.82*0.9</f>
        <v>1050303.4042409998</v>
      </c>
      <c r="N15" s="203"/>
    </row>
    <row r="16" spans="1:15" s="204" customFormat="1" ht="15" customHeight="1">
      <c r="A16" s="85" t="s">
        <v>171</v>
      </c>
      <c r="B16" s="85" t="s">
        <v>243</v>
      </c>
      <c r="C16" s="31" t="s">
        <v>146</v>
      </c>
      <c r="D16" s="32">
        <v>828</v>
      </c>
      <c r="E16" s="32">
        <v>1646241</v>
      </c>
      <c r="F16" s="33"/>
      <c r="G16" s="33">
        <f t="shared" si="2"/>
        <v>1135693.9249109998</v>
      </c>
      <c r="H16" s="61">
        <f t="shared" si="3"/>
        <v>1355.2433471491645</v>
      </c>
      <c r="I16" s="32"/>
      <c r="J16" s="32"/>
      <c r="K16" s="32"/>
      <c r="L16" s="33">
        <f t="shared" si="0"/>
        <v>1423175.3444999999</v>
      </c>
      <c r="M16" s="33">
        <f t="shared" si="1"/>
        <v>1050303.4042409998</v>
      </c>
      <c r="N16" s="203"/>
    </row>
    <row r="17" spans="1:14" ht="15" customHeight="1">
      <c r="A17" s="14" t="s">
        <v>173</v>
      </c>
      <c r="B17" s="14" t="s">
        <v>69</v>
      </c>
      <c r="C17" s="27" t="s">
        <v>48</v>
      </c>
      <c r="D17" s="28">
        <v>798</v>
      </c>
      <c r="E17" s="28">
        <v>1646987</v>
      </c>
      <c r="F17" s="29"/>
      <c r="G17" s="29">
        <f t="shared" si="2"/>
        <v>1136208.568677</v>
      </c>
      <c r="H17" s="30">
        <f t="shared" si="3"/>
        <v>1355.8574805214798</v>
      </c>
      <c r="I17" s="28"/>
      <c r="J17" s="28"/>
      <c r="K17" s="28"/>
      <c r="L17" s="29">
        <f t="shared" si="0"/>
        <v>1423820.2615</v>
      </c>
      <c r="M17" s="29">
        <f t="shared" si="1"/>
        <v>1050779.3529869998</v>
      </c>
    </row>
    <row r="18" spans="1:14" ht="15" customHeight="1">
      <c r="A18" s="14" t="s">
        <v>244</v>
      </c>
      <c r="B18" s="14" t="s">
        <v>69</v>
      </c>
      <c r="C18" s="27" t="s">
        <v>48</v>
      </c>
      <c r="D18" s="28">
        <v>798</v>
      </c>
      <c r="E18" s="28">
        <v>1646987</v>
      </c>
      <c r="F18" s="29"/>
      <c r="G18" s="29">
        <f t="shared" ref="G18:G19" si="8">E18*0.95*0.91*0.84*0.95</f>
        <v>1136208.568677</v>
      </c>
      <c r="H18" s="30">
        <f t="shared" ref="H18:H19" si="9">G18/838</f>
        <v>1355.8574805214798</v>
      </c>
      <c r="I18" s="28"/>
      <c r="J18" s="28"/>
      <c r="K18" s="28"/>
      <c r="L18" s="29">
        <f t="shared" ref="L18:L19" si="10">E18*0.91*0.95</f>
        <v>1423820.2615</v>
      </c>
      <c r="M18" s="29">
        <f t="shared" ref="M18:M19" si="11">L18*0.82*0.9</f>
        <v>1050779.3529869998</v>
      </c>
    </row>
    <row r="19" spans="1:14" s="204" customFormat="1" ht="15" customHeight="1">
      <c r="A19" s="85" t="s">
        <v>245</v>
      </c>
      <c r="B19" s="85" t="s">
        <v>246</v>
      </c>
      <c r="C19" s="31" t="s">
        <v>48</v>
      </c>
      <c r="D19" s="32">
        <v>933</v>
      </c>
      <c r="E19" s="32">
        <v>1969506</v>
      </c>
      <c r="F19" s="33"/>
      <c r="G19" s="33">
        <f t="shared" si="8"/>
        <v>1358705.0737259998</v>
      </c>
      <c r="H19" s="61">
        <f t="shared" si="9"/>
        <v>1621.3664364272074</v>
      </c>
      <c r="I19" s="32"/>
      <c r="J19" s="32"/>
      <c r="K19" s="32"/>
      <c r="L19" s="33">
        <f t="shared" si="10"/>
        <v>1702637.9369999999</v>
      </c>
      <c r="M19" s="33">
        <f t="shared" si="11"/>
        <v>1256546.7975059999</v>
      </c>
      <c r="N19" s="203"/>
    </row>
    <row r="20" spans="1:14" ht="15" customHeight="1">
      <c r="A20" s="27" t="s">
        <v>133</v>
      </c>
      <c r="B20" s="27" t="s">
        <v>143</v>
      </c>
      <c r="C20" s="27" t="s">
        <v>145</v>
      </c>
      <c r="D20" s="28">
        <v>835</v>
      </c>
      <c r="E20" s="28">
        <v>1600933</v>
      </c>
      <c r="F20" s="29"/>
      <c r="G20" s="29">
        <f>E20*0.95*0.91*0.84*0.95</f>
        <v>1104437.2496429998</v>
      </c>
      <c r="H20" s="30">
        <f>G20/838</f>
        <v>1317.9442119844866</v>
      </c>
      <c r="I20" s="28"/>
      <c r="J20" s="28"/>
      <c r="K20" s="28"/>
      <c r="L20" s="29">
        <f>E20*0.91*0.95</f>
        <v>1384006.5785000001</v>
      </c>
      <c r="M20" s="29">
        <f>L20*0.82*0.9</f>
        <v>1021396.8549329999</v>
      </c>
    </row>
    <row r="21" spans="1:14" ht="15" customHeight="1">
      <c r="A21" s="31" t="s">
        <v>132</v>
      </c>
      <c r="B21" s="31" t="s">
        <v>129</v>
      </c>
      <c r="C21" s="31" t="s">
        <v>146</v>
      </c>
      <c r="D21" s="32">
        <v>828</v>
      </c>
      <c r="E21" s="32">
        <v>1510869</v>
      </c>
      <c r="F21" s="33"/>
      <c r="G21" s="33">
        <f t="shared" si="2"/>
        <v>1042304.707899</v>
      </c>
      <c r="H21" s="61">
        <f t="shared" si="3"/>
        <v>1243.8003674212412</v>
      </c>
      <c r="I21" s="32"/>
      <c r="J21" s="32"/>
      <c r="K21" s="32"/>
      <c r="L21" s="33">
        <f t="shared" si="0"/>
        <v>1306146.2505000001</v>
      </c>
      <c r="M21" s="33">
        <f t="shared" si="1"/>
        <v>963935.93286899989</v>
      </c>
    </row>
    <row r="22" spans="1:14" ht="15" customHeight="1">
      <c r="A22" s="14" t="s">
        <v>247</v>
      </c>
      <c r="B22" s="27" t="s">
        <v>69</v>
      </c>
      <c r="C22" s="27" t="s">
        <v>48</v>
      </c>
      <c r="D22" s="28">
        <v>798</v>
      </c>
      <c r="E22" s="28">
        <v>1719526</v>
      </c>
      <c r="F22" s="29"/>
      <c r="G22" s="29">
        <f t="shared" si="2"/>
        <v>1186251.121146</v>
      </c>
      <c r="H22" s="30">
        <f t="shared" si="3"/>
        <v>1415.5741302458234</v>
      </c>
      <c r="I22" s="28"/>
      <c r="J22" s="28"/>
      <c r="K22" s="28"/>
      <c r="L22" s="29">
        <f t="shared" si="0"/>
        <v>1486530.2270000002</v>
      </c>
      <c r="M22" s="29">
        <f t="shared" si="1"/>
        <v>1097059.3075260001</v>
      </c>
    </row>
    <row r="23" spans="1:14" ht="15" customHeight="1">
      <c r="A23" s="14" t="s">
        <v>60</v>
      </c>
      <c r="B23" s="27" t="s">
        <v>69</v>
      </c>
      <c r="C23" s="27" t="s">
        <v>48</v>
      </c>
      <c r="D23" s="28">
        <v>798</v>
      </c>
      <c r="E23" s="28">
        <v>1719526</v>
      </c>
      <c r="F23" s="29"/>
      <c r="G23" s="29">
        <f t="shared" ref="G23:G25" si="12">E23*0.95*0.91*0.84*0.95</f>
        <v>1186251.121146</v>
      </c>
      <c r="H23" s="30">
        <f t="shared" ref="H23:H25" si="13">G23/838</f>
        <v>1415.5741302458234</v>
      </c>
      <c r="I23" s="28"/>
      <c r="J23" s="28"/>
      <c r="K23" s="28"/>
      <c r="L23" s="29">
        <f t="shared" ref="L23:L25" si="14">E23*0.91*0.95</f>
        <v>1486530.2270000002</v>
      </c>
      <c r="M23" s="29">
        <f t="shared" ref="M23:M25" si="15">L23*0.82*0.9</f>
        <v>1097059.3075260001</v>
      </c>
    </row>
    <row r="24" spans="1:14" ht="15" customHeight="1">
      <c r="A24" s="14" t="s">
        <v>59</v>
      </c>
      <c r="B24" s="27" t="s">
        <v>69</v>
      </c>
      <c r="C24" s="27" t="s">
        <v>48</v>
      </c>
      <c r="D24" s="28">
        <v>798</v>
      </c>
      <c r="E24" s="28">
        <v>1719526</v>
      </c>
      <c r="F24" s="29"/>
      <c r="G24" s="29">
        <f t="shared" si="12"/>
        <v>1186251.121146</v>
      </c>
      <c r="H24" s="30">
        <f t="shared" si="13"/>
        <v>1415.5741302458234</v>
      </c>
      <c r="I24" s="28"/>
      <c r="J24" s="28"/>
      <c r="K24" s="28"/>
      <c r="L24" s="29">
        <f t="shared" si="14"/>
        <v>1486530.2270000002</v>
      </c>
      <c r="M24" s="29">
        <f t="shared" si="15"/>
        <v>1097059.3075260001</v>
      </c>
    </row>
    <row r="25" spans="1:14" ht="15" customHeight="1">
      <c r="A25" s="14" t="s">
        <v>58</v>
      </c>
      <c r="B25" s="27" t="s">
        <v>69</v>
      </c>
      <c r="C25" s="27" t="s">
        <v>48</v>
      </c>
      <c r="D25" s="28">
        <v>798</v>
      </c>
      <c r="E25" s="28">
        <v>1719526</v>
      </c>
      <c r="F25" s="29"/>
      <c r="G25" s="29">
        <f t="shared" si="12"/>
        <v>1186251.121146</v>
      </c>
      <c r="H25" s="30">
        <f t="shared" si="13"/>
        <v>1415.5741302458234</v>
      </c>
      <c r="I25" s="28"/>
      <c r="J25" s="28"/>
      <c r="K25" s="28"/>
      <c r="L25" s="29">
        <f t="shared" si="14"/>
        <v>1486530.2270000002</v>
      </c>
      <c r="M25" s="29">
        <f t="shared" si="15"/>
        <v>1097059.3075260001</v>
      </c>
    </row>
    <row r="26" spans="1:14" ht="15" hidden="1" customHeight="1">
      <c r="A26" s="27" t="s">
        <v>134</v>
      </c>
      <c r="B26" s="27" t="s">
        <v>70</v>
      </c>
      <c r="C26" s="27" t="s">
        <v>48</v>
      </c>
      <c r="D26" s="28">
        <v>933</v>
      </c>
      <c r="E26" s="28">
        <v>2926926</v>
      </c>
      <c r="F26" s="29"/>
      <c r="G26" s="29">
        <f t="shared" si="2"/>
        <v>2019201.3665459994</v>
      </c>
      <c r="H26" s="30">
        <f t="shared" si="3"/>
        <v>2409.5481701026247</v>
      </c>
      <c r="I26" s="28"/>
      <c r="J26" s="28"/>
      <c r="K26" s="28"/>
      <c r="L26" s="29">
        <f t="shared" si="0"/>
        <v>2530327.5270000002</v>
      </c>
      <c r="M26" s="29">
        <f t="shared" si="1"/>
        <v>1867381.714926</v>
      </c>
    </row>
    <row r="27" spans="1:14" ht="15" customHeight="1">
      <c r="A27" s="85" t="s">
        <v>248</v>
      </c>
      <c r="B27" s="31" t="s">
        <v>70</v>
      </c>
      <c r="C27" s="31" t="s">
        <v>48</v>
      </c>
      <c r="D27" s="32">
        <v>933</v>
      </c>
      <c r="E27" s="32">
        <v>2137461</v>
      </c>
      <c r="F27" s="33"/>
      <c r="G27" s="33">
        <f t="shared" ref="G27" si="16">E27*0.95*0.91*0.84*0.95</f>
        <v>1474572.3575309999</v>
      </c>
      <c r="H27" s="61">
        <f t="shared" ref="H27" si="17">G27/838</f>
        <v>1759.6328848818614</v>
      </c>
      <c r="I27" s="32"/>
      <c r="J27" s="32"/>
      <c r="K27" s="32"/>
      <c r="L27" s="33">
        <f t="shared" ref="L27" si="18">E27*0.91*0.95</f>
        <v>1847835.0344999998</v>
      </c>
      <c r="M27" s="33">
        <f t="shared" ref="M27" si="19">L27*0.82*0.9</f>
        <v>1363702.2554609999</v>
      </c>
    </row>
    <row r="28" spans="1:14" ht="15" customHeight="1">
      <c r="A28" s="31" t="s">
        <v>168</v>
      </c>
      <c r="B28" s="31" t="s">
        <v>70</v>
      </c>
      <c r="C28" s="31" t="s">
        <v>48</v>
      </c>
      <c r="D28" s="32">
        <v>933</v>
      </c>
      <c r="E28" s="32">
        <v>2137461</v>
      </c>
      <c r="F28" s="33"/>
      <c r="G28" s="33">
        <f t="shared" si="2"/>
        <v>1474572.3575309999</v>
      </c>
      <c r="H28" s="61">
        <f t="shared" si="3"/>
        <v>1759.6328848818614</v>
      </c>
      <c r="I28" s="32"/>
      <c r="J28" s="32"/>
      <c r="K28" s="32"/>
      <c r="L28" s="33">
        <f t="shared" si="0"/>
        <v>1847835.0344999998</v>
      </c>
      <c r="M28" s="33">
        <f t="shared" si="1"/>
        <v>1363702.2554609999</v>
      </c>
    </row>
    <row r="29" spans="1:14" ht="15" customHeight="1">
      <c r="A29" s="27" t="s">
        <v>61</v>
      </c>
      <c r="B29" s="14" t="s">
        <v>103</v>
      </c>
      <c r="C29" s="27" t="s">
        <v>52</v>
      </c>
      <c r="D29" s="28">
        <v>1471</v>
      </c>
      <c r="E29" s="28">
        <v>4318545</v>
      </c>
      <c r="F29" s="29"/>
      <c r="G29" s="29">
        <f>E29*0.95*0.91*0.84*0.95</f>
        <v>2979238.9576949999</v>
      </c>
      <c r="H29" s="30">
        <f>G29/838</f>
        <v>3555.1777538126489</v>
      </c>
      <c r="I29" s="28"/>
      <c r="J29" s="28"/>
      <c r="K29" s="28"/>
      <c r="L29" s="29">
        <f>E29*0.91*0.95</f>
        <v>3733382.1524999999</v>
      </c>
      <c r="M29" s="29">
        <f>L29*0.82*0.9</f>
        <v>2755236.0285449997</v>
      </c>
    </row>
    <row r="30" spans="1:14" ht="15" customHeight="1">
      <c r="A30" s="27" t="s">
        <v>123</v>
      </c>
      <c r="B30" s="14" t="s">
        <v>103</v>
      </c>
      <c r="C30" s="27" t="s">
        <v>52</v>
      </c>
      <c r="D30" s="28">
        <v>1471</v>
      </c>
      <c r="E30" s="28">
        <v>4500163</v>
      </c>
      <c r="F30" s="29"/>
      <c r="G30" s="29">
        <f>E30*0.95*0.91*0.84*0.95</f>
        <v>3104531.9489729996</v>
      </c>
      <c r="H30" s="30">
        <f>G30/838</f>
        <v>3704.6920632136034</v>
      </c>
      <c r="I30" s="28"/>
      <c r="J30" s="28"/>
      <c r="K30" s="28"/>
      <c r="L30" s="29">
        <f>E30*0.91*0.95</f>
        <v>3890390.9134999998</v>
      </c>
      <c r="M30" s="29">
        <f>L30*0.82*0.9</f>
        <v>2871108.494163</v>
      </c>
    </row>
    <row r="31" spans="1:14" ht="15" customHeight="1">
      <c r="A31" s="27" t="s">
        <v>136</v>
      </c>
      <c r="B31" s="27" t="s">
        <v>103</v>
      </c>
      <c r="C31" s="27" t="s">
        <v>52</v>
      </c>
      <c r="D31" s="28">
        <v>1471</v>
      </c>
      <c r="E31" s="28">
        <v>4763517</v>
      </c>
      <c r="F31" s="29"/>
      <c r="G31" s="29">
        <f t="shared" si="2"/>
        <v>3286212.2363069993</v>
      </c>
      <c r="H31" s="30">
        <f t="shared" si="3"/>
        <v>3921.4943154021471</v>
      </c>
      <c r="I31" s="28"/>
      <c r="J31" s="28"/>
      <c r="K31" s="28"/>
      <c r="L31" s="29">
        <f t="shared" si="0"/>
        <v>4118060.4464999996</v>
      </c>
      <c r="M31" s="29">
        <f t="shared" si="1"/>
        <v>3039128.6095169997</v>
      </c>
    </row>
    <row r="32" spans="1:14" ht="15" customHeight="1">
      <c r="A32" s="205" t="s">
        <v>135</v>
      </c>
      <c r="B32" s="205" t="s">
        <v>143</v>
      </c>
      <c r="C32" s="205" t="s">
        <v>145</v>
      </c>
      <c r="D32" s="206">
        <v>835</v>
      </c>
      <c r="E32" s="206">
        <v>1608961</v>
      </c>
      <c r="F32" s="207"/>
      <c r="G32" s="207">
        <f>E32*0.95*0.91*0.84*0.95</f>
        <v>1109975.534031</v>
      </c>
      <c r="H32" s="208">
        <f>G32/838</f>
        <v>1324.5531432350836</v>
      </c>
      <c r="I32" s="206"/>
      <c r="J32" s="206"/>
      <c r="K32" s="206"/>
      <c r="L32" s="207">
        <f>E32*0.91*0.95</f>
        <v>1390946.7844999998</v>
      </c>
      <c r="M32" s="207">
        <f>L32*0.82*0.9</f>
        <v>1026518.7269609998</v>
      </c>
    </row>
    <row r="33" spans="1:20" ht="15" customHeight="1">
      <c r="A33" s="209" t="s">
        <v>249</v>
      </c>
      <c r="B33" s="205" t="s">
        <v>143</v>
      </c>
      <c r="C33" s="205" t="s">
        <v>145</v>
      </c>
      <c r="D33" s="206">
        <v>835</v>
      </c>
      <c r="E33" s="207">
        <v>1618203</v>
      </c>
      <c r="F33" s="207"/>
      <c r="G33" s="207">
        <f>E33*0.95*0.91*0.84*0.95</f>
        <v>1116351.3218129997</v>
      </c>
      <c r="H33" s="208">
        <f>G33/838</f>
        <v>1332.1614818770879</v>
      </c>
      <c r="I33" s="206"/>
      <c r="J33" s="206"/>
      <c r="K33" s="206"/>
      <c r="L33" s="207">
        <f>E33*0.91*0.95</f>
        <v>1398936.4934999999</v>
      </c>
      <c r="M33" s="207">
        <f>L33*0.82*0.9</f>
        <v>1032415.1322029999</v>
      </c>
    </row>
    <row r="34" spans="1:20" s="201" customFormat="1">
      <c r="A34" s="86" t="s">
        <v>62</v>
      </c>
      <c r="B34" s="202" t="s">
        <v>47</v>
      </c>
      <c r="C34" s="85" t="s">
        <v>48</v>
      </c>
      <c r="D34" s="87">
        <v>767</v>
      </c>
      <c r="E34" s="87">
        <v>1629172</v>
      </c>
      <c r="F34" s="88">
        <f t="shared" ref="F34:F45" si="20">D34*0.95*0.91*0.84*0.95</f>
        <v>529.13105699999994</v>
      </c>
      <c r="G34" s="33">
        <f t="shared" ref="G34:G45" si="21">E34*0.95*0.91*0.84*0.95</f>
        <v>1123918.5168119997</v>
      </c>
      <c r="H34" s="61">
        <f t="shared" ref="H34:H46" si="22">G34/838</f>
        <v>1341.1915475083529</v>
      </c>
      <c r="I34" s="32"/>
      <c r="J34" s="32"/>
      <c r="K34" s="32"/>
      <c r="L34" s="33">
        <f t="shared" ref="L34:L46" si="23">E34*0.91*0.95</f>
        <v>1408419.1939999999</v>
      </c>
      <c r="M34" s="33">
        <f t="shared" ref="M34:M46" si="24">L34*0.82*0.9</f>
        <v>1039413.3651719998</v>
      </c>
      <c r="P34"/>
      <c r="Q34"/>
      <c r="R34"/>
      <c r="S34"/>
      <c r="T34"/>
    </row>
    <row r="35" spans="1:20" ht="15" customHeight="1">
      <c r="A35" s="27" t="s">
        <v>137</v>
      </c>
      <c r="B35" s="27" t="s">
        <v>49</v>
      </c>
      <c r="C35" s="27" t="s">
        <v>48</v>
      </c>
      <c r="D35" s="28">
        <v>838</v>
      </c>
      <c r="E35" s="28">
        <v>2313569</v>
      </c>
      <c r="F35" s="29"/>
      <c r="G35" s="29">
        <f t="shared" si="21"/>
        <v>1596064.1595989999</v>
      </c>
      <c r="H35" s="30">
        <f t="shared" si="22"/>
        <v>1904.6111689725535</v>
      </c>
      <c r="I35" s="28"/>
      <c r="J35" s="28"/>
      <c r="K35" s="28"/>
      <c r="L35" s="29">
        <f t="shared" si="23"/>
        <v>2000080.4005</v>
      </c>
      <c r="M35" s="29">
        <f t="shared" si="24"/>
        <v>1476059.3355689999</v>
      </c>
    </row>
    <row r="36" spans="1:20" ht="15" customHeight="1">
      <c r="A36" s="27" t="s">
        <v>138</v>
      </c>
      <c r="B36" s="27" t="s">
        <v>49</v>
      </c>
      <c r="C36" s="27" t="s">
        <v>48</v>
      </c>
      <c r="D36" s="28">
        <v>838</v>
      </c>
      <c r="E36" s="28">
        <v>2313569</v>
      </c>
      <c r="F36" s="29"/>
      <c r="G36" s="29">
        <f>E36*0.95*0.91*0.84*0.95</f>
        <v>1596064.1595989999</v>
      </c>
      <c r="H36" s="30">
        <f>G36/838</f>
        <v>1904.6111689725535</v>
      </c>
      <c r="I36" s="28"/>
      <c r="J36" s="28"/>
      <c r="K36" s="28"/>
      <c r="L36" s="29">
        <f>E36*0.91*0.95</f>
        <v>2000080.4005</v>
      </c>
      <c r="M36" s="29">
        <f>L36*0.82*0.9</f>
        <v>1476059.3355689999</v>
      </c>
    </row>
    <row r="37" spans="1:20">
      <c r="A37" s="62" t="s">
        <v>65</v>
      </c>
      <c r="B37" s="63" t="s">
        <v>49</v>
      </c>
      <c r="C37" s="14" t="s">
        <v>48</v>
      </c>
      <c r="D37" s="66">
        <v>838</v>
      </c>
      <c r="E37" s="65">
        <v>2188097</v>
      </c>
      <c r="F37" s="64">
        <f t="shared" si="20"/>
        <v>578.11189799999988</v>
      </c>
      <c r="G37" s="29">
        <f t="shared" si="21"/>
        <v>1509504.6654869998</v>
      </c>
      <c r="H37" s="30">
        <f t="shared" si="22"/>
        <v>1801.3182165715989</v>
      </c>
      <c r="I37" s="28"/>
      <c r="J37" s="28"/>
      <c r="K37" s="28"/>
      <c r="L37" s="29">
        <f t="shared" si="23"/>
        <v>1891609.8565</v>
      </c>
      <c r="M37" s="29">
        <f t="shared" si="24"/>
        <v>1396008.0740969998</v>
      </c>
      <c r="N37"/>
    </row>
    <row r="38" spans="1:20">
      <c r="A38" s="62" t="s">
        <v>64</v>
      </c>
      <c r="B38" s="63" t="s">
        <v>49</v>
      </c>
      <c r="C38" s="14" t="s">
        <v>48</v>
      </c>
      <c r="D38" s="66">
        <v>838</v>
      </c>
      <c r="E38" s="65">
        <v>2285889</v>
      </c>
      <c r="F38" s="64">
        <f t="shared" si="20"/>
        <v>578.11189799999988</v>
      </c>
      <c r="G38" s="29">
        <f t="shared" si="21"/>
        <v>1576968.5303189997</v>
      </c>
      <c r="H38" s="30">
        <f t="shared" si="22"/>
        <v>1881.8240218603814</v>
      </c>
      <c r="I38" s="28"/>
      <c r="J38" s="28"/>
      <c r="K38" s="28"/>
      <c r="L38" s="29">
        <f t="shared" si="23"/>
        <v>1976151.0404999999</v>
      </c>
      <c r="M38" s="29">
        <f t="shared" si="24"/>
        <v>1458399.467889</v>
      </c>
      <c r="N38"/>
    </row>
    <row r="39" spans="1:20">
      <c r="A39" s="62" t="s">
        <v>63</v>
      </c>
      <c r="B39" s="63" t="s">
        <v>49</v>
      </c>
      <c r="C39" s="14" t="s">
        <v>48</v>
      </c>
      <c r="D39" s="66">
        <v>838</v>
      </c>
      <c r="E39" s="65">
        <v>2302497</v>
      </c>
      <c r="F39" s="64">
        <f t="shared" si="20"/>
        <v>578.11189799999988</v>
      </c>
      <c r="G39" s="29">
        <f t="shared" si="21"/>
        <v>1588425.9078869999</v>
      </c>
      <c r="H39" s="30">
        <f t="shared" si="22"/>
        <v>1895.4963101276849</v>
      </c>
      <c r="I39" s="28"/>
      <c r="J39" s="28"/>
      <c r="K39" s="28"/>
      <c r="L39" s="29">
        <f t="shared" si="23"/>
        <v>1990508.6565</v>
      </c>
      <c r="M39" s="29">
        <f t="shared" si="24"/>
        <v>1468995.3884970001</v>
      </c>
      <c r="N39"/>
    </row>
    <row r="40" spans="1:20" ht="15" customHeight="1">
      <c r="A40" s="27" t="s">
        <v>56</v>
      </c>
      <c r="B40" s="27" t="s">
        <v>49</v>
      </c>
      <c r="C40" s="27" t="s">
        <v>48</v>
      </c>
      <c r="D40" s="28">
        <v>838</v>
      </c>
      <c r="E40" s="29">
        <v>2160419</v>
      </c>
      <c r="F40" s="29">
        <f>E40*0.84*0.91*0.95</f>
        <v>1568853.0694199998</v>
      </c>
      <c r="G40" s="29">
        <f>F40*0.95</f>
        <v>1490410.4159489998</v>
      </c>
      <c r="H40" s="30">
        <f>G40/838</f>
        <v>1778.5327159295941</v>
      </c>
      <c r="I40" s="28"/>
      <c r="J40" s="28"/>
      <c r="K40" s="28"/>
      <c r="L40" s="29">
        <f>E40*0.91*0.95</f>
        <v>1867682.2254999999</v>
      </c>
      <c r="M40" s="29">
        <f>L40*0.82*0.9</f>
        <v>1378349.4824189998</v>
      </c>
    </row>
    <row r="41" spans="1:20" ht="15" customHeight="1">
      <c r="A41" s="85" t="s">
        <v>134</v>
      </c>
      <c r="B41" s="85" t="s">
        <v>70</v>
      </c>
      <c r="C41" s="31" t="s">
        <v>48</v>
      </c>
      <c r="D41" s="32">
        <v>933</v>
      </c>
      <c r="E41" s="33">
        <v>2926926</v>
      </c>
      <c r="F41" s="33">
        <f>E41*0.84*0.91*0.95</f>
        <v>2125475.12268</v>
      </c>
      <c r="G41" s="33">
        <f>F41*0.95</f>
        <v>2019201.3665459999</v>
      </c>
      <c r="H41" s="61">
        <f>G41/838</f>
        <v>2409.5481701026251</v>
      </c>
      <c r="I41" s="32"/>
      <c r="J41" s="32"/>
      <c r="K41" s="32"/>
      <c r="L41" s="33">
        <f>E41*0.91*0.95</f>
        <v>2530327.5270000002</v>
      </c>
      <c r="M41" s="33">
        <f>L41*0.82*0.9</f>
        <v>1867381.714926</v>
      </c>
    </row>
    <row r="42" spans="1:20">
      <c r="A42" s="114" t="s">
        <v>120</v>
      </c>
      <c r="B42" s="115" t="s">
        <v>71</v>
      </c>
      <c r="C42" s="116" t="s">
        <v>53</v>
      </c>
      <c r="D42" s="117">
        <v>1105</v>
      </c>
      <c r="E42" s="117">
        <v>3210950</v>
      </c>
      <c r="F42" s="118">
        <f t="shared" si="20"/>
        <v>762.307455</v>
      </c>
      <c r="G42" s="45">
        <f>E42*0.95*0.91*0.84*0.95</f>
        <v>2215141.2874499997</v>
      </c>
      <c r="H42" s="94">
        <f>G42/838</f>
        <v>2643.3666914677801</v>
      </c>
      <c r="I42" s="44"/>
      <c r="J42" s="44"/>
      <c r="K42" s="44"/>
      <c r="L42" s="45">
        <f>E42*0.91*0.95</f>
        <v>2775866.2749999999</v>
      </c>
      <c r="M42" s="45">
        <f>L42*0.82*0.9</f>
        <v>2048589.3109499998</v>
      </c>
      <c r="N42"/>
    </row>
    <row r="43" spans="1:20">
      <c r="A43" s="89" t="s">
        <v>68</v>
      </c>
      <c r="B43" s="90" t="s">
        <v>71</v>
      </c>
      <c r="C43" s="91" t="s">
        <v>53</v>
      </c>
      <c r="D43" s="92">
        <v>1105</v>
      </c>
      <c r="E43" s="92">
        <v>3164911</v>
      </c>
      <c r="F43" s="93">
        <f t="shared" si="20"/>
        <v>762.307455</v>
      </c>
      <c r="G43" s="45">
        <f t="shared" si="21"/>
        <v>2183380.3164809998</v>
      </c>
      <c r="H43" s="94">
        <f t="shared" si="22"/>
        <v>2605.4657714570403</v>
      </c>
      <c r="I43" s="44"/>
      <c r="J43" s="44"/>
      <c r="K43" s="44"/>
      <c r="L43" s="45">
        <f t="shared" si="23"/>
        <v>2736065.5595</v>
      </c>
      <c r="M43" s="45">
        <f t="shared" si="24"/>
        <v>2019216.3829109999</v>
      </c>
      <c r="N43"/>
    </row>
    <row r="44" spans="1:20">
      <c r="A44" s="89" t="s">
        <v>67</v>
      </c>
      <c r="B44" s="90" t="s">
        <v>71</v>
      </c>
      <c r="C44" s="91" t="s">
        <v>53</v>
      </c>
      <c r="D44" s="92">
        <v>1105</v>
      </c>
      <c r="E44" s="92">
        <v>3203278</v>
      </c>
      <c r="F44" s="93">
        <f t="shared" si="20"/>
        <v>762.307455</v>
      </c>
      <c r="G44" s="45">
        <f t="shared" si="21"/>
        <v>2209848.5971379997</v>
      </c>
      <c r="H44" s="94">
        <f t="shared" si="22"/>
        <v>2637.0508319069208</v>
      </c>
      <c r="I44" s="44"/>
      <c r="J44" s="44"/>
      <c r="K44" s="44"/>
      <c r="L44" s="45">
        <f t="shared" si="23"/>
        <v>2769233.8309999998</v>
      </c>
      <c r="M44" s="45">
        <f t="shared" si="24"/>
        <v>2043694.5672779998</v>
      </c>
      <c r="N44"/>
    </row>
    <row r="45" spans="1:20">
      <c r="A45" s="89" t="s">
        <v>66</v>
      </c>
      <c r="B45" s="90" t="s">
        <v>71</v>
      </c>
      <c r="C45" s="91" t="s">
        <v>53</v>
      </c>
      <c r="D45" s="92">
        <v>1105</v>
      </c>
      <c r="E45" s="92">
        <v>3210950</v>
      </c>
      <c r="F45" s="93">
        <f t="shared" si="20"/>
        <v>762.307455</v>
      </c>
      <c r="G45" s="45">
        <f t="shared" si="21"/>
        <v>2215141.2874499997</v>
      </c>
      <c r="H45" s="94">
        <f t="shared" si="22"/>
        <v>2643.3666914677801</v>
      </c>
      <c r="I45" s="44"/>
      <c r="J45" s="44"/>
      <c r="K45" s="44"/>
      <c r="L45" s="45">
        <f t="shared" si="23"/>
        <v>2775866.2749999999</v>
      </c>
      <c r="M45" s="45">
        <f t="shared" si="24"/>
        <v>2048589.3109499998</v>
      </c>
      <c r="N45"/>
    </row>
    <row r="46" spans="1:20" ht="15" customHeight="1">
      <c r="A46" s="43" t="s">
        <v>108</v>
      </c>
      <c r="B46" s="43" t="s">
        <v>71</v>
      </c>
      <c r="C46" s="43" t="s">
        <v>53</v>
      </c>
      <c r="D46" s="44">
        <v>1105</v>
      </c>
      <c r="E46" s="45">
        <v>3049810</v>
      </c>
      <c r="F46" s="45">
        <f>E46*0.84*0.91*0.95</f>
        <v>2214711.0257999999</v>
      </c>
      <c r="G46" s="45">
        <f>F46*0.95</f>
        <v>2103975.4745099996</v>
      </c>
      <c r="H46" s="94">
        <f t="shared" si="22"/>
        <v>2510.7105901073983</v>
      </c>
      <c r="I46" s="44"/>
      <c r="J46" s="44"/>
      <c r="K46" s="44"/>
      <c r="L46" s="45">
        <f t="shared" si="23"/>
        <v>2636560.7450000001</v>
      </c>
      <c r="M46" s="45">
        <f t="shared" si="24"/>
        <v>1945781.82981</v>
      </c>
      <c r="N46" s="46">
        <f>M46/838</f>
        <v>2321.9353577684965</v>
      </c>
    </row>
  </sheetData>
  <mergeCells count="11">
    <mergeCell ref="N6:N7"/>
    <mergeCell ref="O6:O7"/>
    <mergeCell ref="B6:C7"/>
    <mergeCell ref="F6:G6"/>
    <mergeCell ref="I6:J6"/>
    <mergeCell ref="L6:M6"/>
    <mergeCell ref="A6:A7"/>
    <mergeCell ref="D6:D7"/>
    <mergeCell ref="E6:E7"/>
    <mergeCell ref="H6:H7"/>
    <mergeCell ref="K6:K7"/>
  </mergeCells>
  <phoneticPr fontId="20" type="noConversion"/>
  <printOptions horizontalCentered="1"/>
  <pageMargins left="0.30694444444444402" right="0.30694444444444402" top="0.35763888888888901" bottom="0.35763888888888901" header="0" footer="0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2"/>
  <sheetViews>
    <sheetView zoomScaleNormal="100" workbookViewId="0">
      <selection activeCell="X58" sqref="X58"/>
    </sheetView>
  </sheetViews>
  <sheetFormatPr defaultRowHeight="15"/>
  <cols>
    <col min="1" max="1" width="12.5703125" customWidth="1"/>
    <col min="5" max="5" width="12.140625" customWidth="1"/>
    <col min="6" max="6" width="0" hidden="1" customWidth="1"/>
    <col min="7" max="7" width="14.85546875" customWidth="1"/>
    <col min="8" max="8" width="0" hidden="1" customWidth="1"/>
    <col min="9" max="9" width="14.28515625" hidden="1" customWidth="1"/>
    <col min="10" max="12" width="0" hidden="1" customWidth="1"/>
    <col min="13" max="13" width="24.42578125" customWidth="1"/>
  </cols>
  <sheetData>
    <row r="1" spans="1:13" s="58" customFormat="1">
      <c r="A1" s="82" t="s">
        <v>119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s="58" customFormat="1"/>
    <row r="3" spans="1:13" s="58" customFormat="1">
      <c r="A3" s="83" t="s">
        <v>105</v>
      </c>
      <c r="B3" s="83"/>
      <c r="C3" s="83"/>
      <c r="D3" s="83"/>
      <c r="E3" s="84"/>
      <c r="F3" s="84"/>
      <c r="G3" s="84"/>
      <c r="H3" s="84"/>
      <c r="I3" s="84"/>
      <c r="J3" s="84"/>
    </row>
    <row r="4" spans="1:13" s="58" customFormat="1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3" s="58" customFormat="1">
      <c r="A5" s="56" t="s">
        <v>112</v>
      </c>
      <c r="B5" s="56"/>
      <c r="C5" s="56"/>
      <c r="D5" s="56"/>
      <c r="E5" s="56"/>
      <c r="F5" s="84"/>
      <c r="G5" s="84"/>
      <c r="H5" s="84"/>
      <c r="I5" s="84"/>
      <c r="J5" s="84"/>
    </row>
    <row r="6" spans="1:13" ht="18.75">
      <c r="A6" s="156" t="s">
        <v>11</v>
      </c>
      <c r="B6" s="158" t="s">
        <v>12</v>
      </c>
      <c r="C6" s="159"/>
      <c r="D6" s="156" t="s">
        <v>13</v>
      </c>
      <c r="E6" s="156" t="s">
        <v>14</v>
      </c>
      <c r="F6" s="162" t="s">
        <v>15</v>
      </c>
      <c r="G6" s="163"/>
      <c r="H6" s="164" t="s">
        <v>16</v>
      </c>
      <c r="I6" s="150" t="s">
        <v>17</v>
      </c>
      <c r="J6" s="151"/>
      <c r="K6" s="152" t="s">
        <v>18</v>
      </c>
      <c r="L6" s="154" t="s">
        <v>19</v>
      </c>
      <c r="M6" s="155"/>
    </row>
    <row r="7" spans="1:13" ht="75.75">
      <c r="A7" s="157"/>
      <c r="B7" s="160"/>
      <c r="C7" s="161"/>
      <c r="D7" s="157"/>
      <c r="E7" s="157"/>
      <c r="F7" s="26" t="s">
        <v>113</v>
      </c>
      <c r="G7" s="26" t="s">
        <v>154</v>
      </c>
      <c r="H7" s="165"/>
      <c r="I7" s="5" t="s">
        <v>22</v>
      </c>
      <c r="J7" s="6" t="s">
        <v>23</v>
      </c>
      <c r="K7" s="153"/>
      <c r="L7" s="7" t="s">
        <v>24</v>
      </c>
      <c r="M7" s="47" t="s">
        <v>155</v>
      </c>
    </row>
    <row r="8" spans="1:13">
      <c r="A8" s="67" t="s">
        <v>201</v>
      </c>
      <c r="B8" s="67" t="s">
        <v>49</v>
      </c>
      <c r="C8" s="67" t="s">
        <v>48</v>
      </c>
      <c r="D8" s="68">
        <v>838</v>
      </c>
      <c r="E8" s="71">
        <v>2308938</v>
      </c>
      <c r="F8" s="69">
        <f t="shared" ref="F8" si="0">E8*0.86*0.91*0.95</f>
        <v>1716626.1348599999</v>
      </c>
      <c r="G8" s="69">
        <f t="shared" ref="G8" si="1">E8*0.84*0.91*0.95*0.95</f>
        <v>1592869.3669979998</v>
      </c>
      <c r="H8" s="70">
        <f t="shared" ref="H8" si="2">G8/835</f>
        <v>1907.6279844287424</v>
      </c>
      <c r="I8" s="68"/>
      <c r="J8" s="68"/>
      <c r="K8" s="68"/>
      <c r="L8" s="69">
        <f t="shared" ref="L8" si="3">E8*0.91*0.95</f>
        <v>1996076.9010000001</v>
      </c>
      <c r="M8" s="69">
        <f t="shared" ref="M8" si="4">E8*0.91*0.95*0.82*0.9</f>
        <v>1473104.752938</v>
      </c>
    </row>
    <row r="9" spans="1:13">
      <c r="A9" s="67" t="s">
        <v>169</v>
      </c>
      <c r="B9" s="67" t="s">
        <v>49</v>
      </c>
      <c r="C9" s="67" t="s">
        <v>48</v>
      </c>
      <c r="D9" s="68">
        <v>838</v>
      </c>
      <c r="E9" s="71">
        <v>2308938</v>
      </c>
      <c r="F9" s="69">
        <f t="shared" ref="F9:F12" si="5">E9*0.86*0.91*0.95</f>
        <v>1716626.1348599999</v>
      </c>
      <c r="G9" s="69">
        <f t="shared" ref="G9:G17" si="6">E9*0.84*0.91*0.95*0.95</f>
        <v>1592869.3669979998</v>
      </c>
      <c r="H9" s="70">
        <f t="shared" ref="H9:H17" si="7">G9/835</f>
        <v>1907.6279844287424</v>
      </c>
      <c r="I9" s="68"/>
      <c r="J9" s="68"/>
      <c r="K9" s="68"/>
      <c r="L9" s="69">
        <f t="shared" ref="L9:L17" si="8">E9*0.91*0.95</f>
        <v>1996076.9010000001</v>
      </c>
      <c r="M9" s="69">
        <f t="shared" ref="M9:M17" si="9">E9*0.91*0.95*0.82*0.9</f>
        <v>1473104.752938</v>
      </c>
    </row>
    <row r="10" spans="1:13">
      <c r="A10" s="67">
        <v>27</v>
      </c>
      <c r="B10" s="67" t="s">
        <v>49</v>
      </c>
      <c r="C10" s="67" t="s">
        <v>48</v>
      </c>
      <c r="D10" s="68">
        <v>838</v>
      </c>
      <c r="E10" s="71">
        <v>2292624</v>
      </c>
      <c r="F10" s="69">
        <f t="shared" si="5"/>
        <v>1704497.1652799998</v>
      </c>
      <c r="G10" s="69">
        <f t="shared" si="6"/>
        <v>1581614.8115039999</v>
      </c>
      <c r="H10" s="70">
        <f t="shared" si="7"/>
        <v>1894.1494748550897</v>
      </c>
      <c r="I10" s="68"/>
      <c r="J10" s="68"/>
      <c r="K10" s="68"/>
      <c r="L10" s="69">
        <f t="shared" si="8"/>
        <v>1981973.4480000001</v>
      </c>
      <c r="M10" s="69">
        <f t="shared" si="9"/>
        <v>1462696.404624</v>
      </c>
    </row>
    <row r="11" spans="1:13">
      <c r="A11" s="67">
        <v>26</v>
      </c>
      <c r="B11" s="67" t="s">
        <v>49</v>
      </c>
      <c r="C11" s="67" t="s">
        <v>48</v>
      </c>
      <c r="D11" s="68">
        <v>838</v>
      </c>
      <c r="E11" s="71">
        <v>2287185</v>
      </c>
      <c r="F11" s="69">
        <f t="shared" si="5"/>
        <v>1700453.4319499999</v>
      </c>
      <c r="G11" s="69">
        <f t="shared" si="6"/>
        <v>1577862.6031349998</v>
      </c>
      <c r="H11" s="70">
        <f t="shared" si="7"/>
        <v>1889.6558121377243</v>
      </c>
      <c r="I11" s="68"/>
      <c r="J11" s="68"/>
      <c r="K11" s="68"/>
      <c r="L11" s="69">
        <f t="shared" si="8"/>
        <v>1977271.4325000001</v>
      </c>
      <c r="M11" s="69">
        <f t="shared" si="9"/>
        <v>1459226.3171850001</v>
      </c>
    </row>
    <row r="12" spans="1:13">
      <c r="A12" s="67">
        <v>23</v>
      </c>
      <c r="B12" s="67" t="s">
        <v>49</v>
      </c>
      <c r="C12" s="67" t="s">
        <v>48</v>
      </c>
      <c r="D12" s="68">
        <v>838</v>
      </c>
      <c r="E12" s="71">
        <v>2267246</v>
      </c>
      <c r="F12" s="69">
        <f t="shared" si="5"/>
        <v>1685629.3836200002</v>
      </c>
      <c r="G12" s="69">
        <f t="shared" si="6"/>
        <v>1564107.2652659998</v>
      </c>
      <c r="H12" s="70">
        <f t="shared" si="7"/>
        <v>1873.1823536119759</v>
      </c>
      <c r="I12" s="68"/>
      <c r="J12" s="68"/>
      <c r="K12" s="68"/>
      <c r="L12" s="69">
        <f t="shared" si="8"/>
        <v>1960034.1669999999</v>
      </c>
      <c r="M12" s="69">
        <f t="shared" si="9"/>
        <v>1446505.2152459999</v>
      </c>
    </row>
    <row r="13" spans="1:13">
      <c r="A13" s="67">
        <v>17</v>
      </c>
      <c r="B13" s="67" t="s">
        <v>49</v>
      </c>
      <c r="C13" s="67" t="s">
        <v>48</v>
      </c>
      <c r="D13" s="68">
        <v>838</v>
      </c>
      <c r="E13" s="71">
        <v>2212873</v>
      </c>
      <c r="F13" s="69">
        <f t="shared" ref="F13:F17" si="10">E13*0.84*0.91*0.95</f>
        <v>1606944.1151399999</v>
      </c>
      <c r="G13" s="69">
        <f t="shared" si="6"/>
        <v>1526596.9093829999</v>
      </c>
      <c r="H13" s="70">
        <f t="shared" si="7"/>
        <v>1828.2597717161675</v>
      </c>
      <c r="I13" s="68"/>
      <c r="J13" s="68"/>
      <c r="K13" s="68"/>
      <c r="L13" s="69">
        <f t="shared" si="8"/>
        <v>1913028.7085000002</v>
      </c>
      <c r="M13" s="69">
        <f t="shared" si="9"/>
        <v>1411815.1868730001</v>
      </c>
    </row>
    <row r="14" spans="1:13">
      <c r="A14" s="67" t="s">
        <v>107</v>
      </c>
      <c r="B14" s="67" t="s">
        <v>49</v>
      </c>
      <c r="C14" s="67" t="s">
        <v>48</v>
      </c>
      <c r="D14" s="68">
        <v>838</v>
      </c>
      <c r="E14" s="71">
        <v>2185682</v>
      </c>
      <c r="F14" s="69">
        <f t="shared" si="10"/>
        <v>1587198.5547599997</v>
      </c>
      <c r="G14" s="69">
        <f t="shared" si="6"/>
        <v>1507838.6270219996</v>
      </c>
      <c r="H14" s="70">
        <f t="shared" si="7"/>
        <v>1805.7947629005982</v>
      </c>
      <c r="I14" s="68"/>
      <c r="J14" s="68"/>
      <c r="K14" s="68"/>
      <c r="L14" s="69">
        <f t="shared" si="8"/>
        <v>1889522.0889999999</v>
      </c>
      <c r="M14" s="69">
        <f t="shared" si="9"/>
        <v>1394467.3016819998</v>
      </c>
    </row>
    <row r="15" spans="1:13">
      <c r="A15" s="67">
        <v>13</v>
      </c>
      <c r="B15" s="67" t="s">
        <v>49</v>
      </c>
      <c r="C15" s="67" t="s">
        <v>48</v>
      </c>
      <c r="D15" s="68">
        <v>838</v>
      </c>
      <c r="E15" s="71">
        <v>2176621</v>
      </c>
      <c r="F15" s="69">
        <f t="shared" si="10"/>
        <v>1580618.63778</v>
      </c>
      <c r="G15" s="69">
        <f t="shared" si="6"/>
        <v>1501587.7058909999</v>
      </c>
      <c r="H15" s="70">
        <f t="shared" si="7"/>
        <v>1798.3086298095807</v>
      </c>
      <c r="I15" s="68"/>
      <c r="J15" s="68"/>
      <c r="K15" s="68"/>
      <c r="L15" s="69">
        <f t="shared" si="8"/>
        <v>1881688.8544999999</v>
      </c>
      <c r="M15" s="69">
        <f t="shared" si="9"/>
        <v>1388686.3746209999</v>
      </c>
    </row>
    <row r="16" spans="1:13">
      <c r="A16" s="67">
        <v>10</v>
      </c>
      <c r="B16" s="67" t="s">
        <v>49</v>
      </c>
      <c r="C16" s="67" t="s">
        <v>48</v>
      </c>
      <c r="D16" s="68">
        <v>838</v>
      </c>
      <c r="E16" s="71">
        <v>2149431</v>
      </c>
      <c r="F16" s="69">
        <f t="shared" si="10"/>
        <v>1560873.8035800001</v>
      </c>
      <c r="G16" s="69">
        <f t="shared" si="6"/>
        <v>1482830.1134009999</v>
      </c>
      <c r="H16" s="70">
        <f t="shared" si="7"/>
        <v>1775.8444471868263</v>
      </c>
      <c r="I16" s="68"/>
      <c r="J16" s="68"/>
      <c r="K16" s="68"/>
      <c r="L16" s="69">
        <f t="shared" si="8"/>
        <v>1858183.0994999998</v>
      </c>
      <c r="M16" s="69">
        <f t="shared" si="9"/>
        <v>1371339.1274309997</v>
      </c>
    </row>
    <row r="17" spans="1:13">
      <c r="A17" s="67">
        <v>9</v>
      </c>
      <c r="B17" s="67" t="s">
        <v>49</v>
      </c>
      <c r="C17" s="67" t="s">
        <v>48</v>
      </c>
      <c r="D17" s="68">
        <v>838</v>
      </c>
      <c r="E17" s="71">
        <v>2140372</v>
      </c>
      <c r="F17" s="69">
        <f t="shared" si="10"/>
        <v>1554295.3389599998</v>
      </c>
      <c r="G17" s="69">
        <f t="shared" si="6"/>
        <v>1476580.5720119998</v>
      </c>
      <c r="H17" s="70">
        <f t="shared" si="7"/>
        <v>1768.3599664814369</v>
      </c>
      <c r="I17" s="68"/>
      <c r="J17" s="68"/>
      <c r="K17" s="68"/>
      <c r="L17" s="69">
        <f t="shared" si="8"/>
        <v>1850351.594</v>
      </c>
      <c r="M17" s="69">
        <f t="shared" si="9"/>
        <v>1365559.4763720001</v>
      </c>
    </row>
    <row r="18" spans="1:13">
      <c r="A18" s="59" t="s">
        <v>126</v>
      </c>
      <c r="B18" s="59" t="s">
        <v>51</v>
      </c>
      <c r="C18" s="31" t="s">
        <v>52</v>
      </c>
      <c r="D18" s="32">
        <v>1471</v>
      </c>
      <c r="E18" s="60">
        <v>4923188</v>
      </c>
      <c r="F18" s="33">
        <f t="shared" ref="F18:F30" si="11">E18*0.84*0.91*0.95</f>
        <v>3575120.6618400002</v>
      </c>
      <c r="G18" s="72">
        <f>E18*0.84*0.91*0.95*0.95</f>
        <v>3396364.6287480001</v>
      </c>
      <c r="H18" s="73">
        <f>G18/835</f>
        <v>4067.5025493988023</v>
      </c>
      <c r="I18" s="74"/>
      <c r="J18" s="74"/>
      <c r="K18" s="74"/>
      <c r="L18" s="72">
        <f>E18*0.91*0.95</f>
        <v>4256096.0259999996</v>
      </c>
      <c r="M18" s="72">
        <f>E18*0.91*0.95*0.82*0.9</f>
        <v>3140998.8671879997</v>
      </c>
    </row>
    <row r="19" spans="1:13">
      <c r="A19" s="31">
        <v>26</v>
      </c>
      <c r="B19" s="31" t="s">
        <v>51</v>
      </c>
      <c r="C19" s="31" t="s">
        <v>52</v>
      </c>
      <c r="D19" s="32">
        <v>1471</v>
      </c>
      <c r="E19" s="33">
        <v>4867928</v>
      </c>
      <c r="F19" s="33">
        <f t="shared" si="11"/>
        <v>3534991.9550399999</v>
      </c>
      <c r="G19" s="72">
        <f t="shared" ref="G19:G30" si="12">E19*0.84*0.91*0.95*0.95</f>
        <v>3358242.3572879997</v>
      </c>
      <c r="H19" s="73">
        <f t="shared" ref="H19:H30" si="13">G19/835</f>
        <v>4021.8471344766463</v>
      </c>
      <c r="I19" s="74"/>
      <c r="J19" s="74"/>
      <c r="K19" s="74"/>
      <c r="L19" s="72">
        <f t="shared" ref="L19:L30" si="14">E19*0.91*0.95</f>
        <v>4208323.7560000001</v>
      </c>
      <c r="M19" s="72">
        <f t="shared" ref="M19:M30" si="15">E19*0.91*0.95*0.82*0.9</f>
        <v>3105742.9319279999</v>
      </c>
    </row>
    <row r="20" spans="1:13">
      <c r="A20" s="31" t="s">
        <v>106</v>
      </c>
      <c r="B20" s="31" t="s">
        <v>51</v>
      </c>
      <c r="C20" s="31" t="s">
        <v>52</v>
      </c>
      <c r="D20" s="32">
        <v>1471</v>
      </c>
      <c r="E20" s="33">
        <v>4840298</v>
      </c>
      <c r="F20" s="33">
        <f t="shared" si="11"/>
        <v>3514927.6016399995</v>
      </c>
      <c r="G20" s="72">
        <f t="shared" si="12"/>
        <v>3339181.2215579995</v>
      </c>
      <c r="H20" s="73">
        <f t="shared" si="13"/>
        <v>3999.0194270155685</v>
      </c>
      <c r="I20" s="74"/>
      <c r="J20" s="74"/>
      <c r="K20" s="74"/>
      <c r="L20" s="72">
        <f t="shared" si="14"/>
        <v>4184437.6209999993</v>
      </c>
      <c r="M20" s="72">
        <f t="shared" si="15"/>
        <v>3088114.9642979996</v>
      </c>
    </row>
    <row r="21" spans="1:13">
      <c r="A21" s="31">
        <v>20</v>
      </c>
      <c r="B21" s="31" t="s">
        <v>51</v>
      </c>
      <c r="C21" s="31" t="s">
        <v>52</v>
      </c>
      <c r="D21" s="32">
        <v>1471</v>
      </c>
      <c r="E21" s="33">
        <v>4748200</v>
      </c>
      <c r="F21" s="33">
        <f t="shared" si="11"/>
        <v>3448047.8759999997</v>
      </c>
      <c r="G21" s="72">
        <f t="shared" si="12"/>
        <v>3275645.4821999995</v>
      </c>
      <c r="H21" s="73">
        <f t="shared" si="13"/>
        <v>3922.9287211976043</v>
      </c>
      <c r="I21" s="74"/>
      <c r="J21" s="74"/>
      <c r="K21" s="74"/>
      <c r="L21" s="72">
        <f t="shared" si="14"/>
        <v>4104818.9</v>
      </c>
      <c r="M21" s="72">
        <f t="shared" si="15"/>
        <v>3029356.3481999999</v>
      </c>
    </row>
    <row r="22" spans="1:13">
      <c r="A22" s="31">
        <v>18</v>
      </c>
      <c r="B22" s="31" t="s">
        <v>51</v>
      </c>
      <c r="C22" s="31" t="s">
        <v>52</v>
      </c>
      <c r="D22" s="32">
        <v>1471</v>
      </c>
      <c r="E22" s="33">
        <v>4702150</v>
      </c>
      <c r="F22" s="33">
        <f t="shared" si="11"/>
        <v>3414607.287</v>
      </c>
      <c r="G22" s="72">
        <f t="shared" si="12"/>
        <v>3243876.9226500001</v>
      </c>
      <c r="H22" s="73">
        <f t="shared" si="13"/>
        <v>3884.8825420958083</v>
      </c>
      <c r="I22" s="74"/>
      <c r="J22" s="74"/>
      <c r="K22" s="74"/>
      <c r="L22" s="72">
        <f t="shared" si="14"/>
        <v>4065008.6749999998</v>
      </c>
      <c r="M22" s="72">
        <f t="shared" si="15"/>
        <v>2999976.4021499995</v>
      </c>
    </row>
    <row r="23" spans="1:13">
      <c r="A23" s="31">
        <v>17</v>
      </c>
      <c r="B23" s="31" t="s">
        <v>51</v>
      </c>
      <c r="C23" s="31" t="s">
        <v>52</v>
      </c>
      <c r="D23" s="32">
        <v>1471</v>
      </c>
      <c r="E23" s="33">
        <v>4679124</v>
      </c>
      <c r="F23" s="33">
        <f t="shared" si="11"/>
        <v>3397886.2663199995</v>
      </c>
      <c r="G23" s="72">
        <f t="shared" si="12"/>
        <v>3227991.9530039993</v>
      </c>
      <c r="H23" s="73">
        <f t="shared" si="13"/>
        <v>3865.8586263520951</v>
      </c>
      <c r="I23" s="74"/>
      <c r="J23" s="74"/>
      <c r="K23" s="74"/>
      <c r="L23" s="72">
        <f t="shared" si="14"/>
        <v>4045102.6979999999</v>
      </c>
      <c r="M23" s="72">
        <f t="shared" si="15"/>
        <v>2985285.7911239997</v>
      </c>
    </row>
    <row r="24" spans="1:13">
      <c r="A24" s="31">
        <v>16</v>
      </c>
      <c r="B24" s="31" t="s">
        <v>51</v>
      </c>
      <c r="C24" s="31" t="s">
        <v>52</v>
      </c>
      <c r="D24" s="32">
        <v>1471</v>
      </c>
      <c r="E24" s="33">
        <v>4656100</v>
      </c>
      <c r="F24" s="33">
        <f t="shared" si="11"/>
        <v>3381166.6980000003</v>
      </c>
      <c r="G24" s="72">
        <f t="shared" si="12"/>
        <v>3212108.3631000002</v>
      </c>
      <c r="H24" s="73">
        <f t="shared" si="13"/>
        <v>3846.8363629940122</v>
      </c>
      <c r="I24" s="74"/>
      <c r="J24" s="74"/>
      <c r="K24" s="74"/>
      <c r="L24" s="72">
        <f t="shared" si="14"/>
        <v>4025198.4499999997</v>
      </c>
      <c r="M24" s="72">
        <f t="shared" si="15"/>
        <v>2970596.4560999996</v>
      </c>
    </row>
    <row r="25" spans="1:13">
      <c r="A25" s="31">
        <v>15</v>
      </c>
      <c r="B25" s="31" t="s">
        <v>51</v>
      </c>
      <c r="C25" s="31" t="s">
        <v>52</v>
      </c>
      <c r="D25" s="32">
        <v>1471</v>
      </c>
      <c r="E25" s="33">
        <v>4633075</v>
      </c>
      <c r="F25" s="33">
        <f t="shared" si="11"/>
        <v>3364446.4035</v>
      </c>
      <c r="G25" s="72">
        <f t="shared" si="12"/>
        <v>3196224.083325</v>
      </c>
      <c r="H25" s="73">
        <f t="shared" si="13"/>
        <v>3827.8132734431138</v>
      </c>
      <c r="I25" s="74"/>
      <c r="J25" s="74"/>
      <c r="K25" s="74"/>
      <c r="L25" s="72">
        <f t="shared" si="14"/>
        <v>4005293.3374999999</v>
      </c>
      <c r="M25" s="72">
        <f t="shared" si="15"/>
        <v>2955906.4830749994</v>
      </c>
    </row>
    <row r="26" spans="1:13">
      <c r="A26" s="85" t="s">
        <v>250</v>
      </c>
      <c r="B26" s="31" t="s">
        <v>51</v>
      </c>
      <c r="C26" s="31" t="s">
        <v>52</v>
      </c>
      <c r="D26" s="32">
        <v>1471</v>
      </c>
      <c r="E26" s="33">
        <v>4610051</v>
      </c>
      <c r="F26" s="33">
        <f t="shared" si="11"/>
        <v>3347726.8351799999</v>
      </c>
      <c r="G26" s="72">
        <f t="shared" si="12"/>
        <v>3180340.493421</v>
      </c>
      <c r="H26" s="73">
        <f t="shared" si="13"/>
        <v>3808.7910100850299</v>
      </c>
      <c r="I26" s="74"/>
      <c r="J26" s="74"/>
      <c r="K26" s="74"/>
      <c r="L26" s="72">
        <f t="shared" si="14"/>
        <v>3985389.0894999998</v>
      </c>
      <c r="M26" s="72">
        <f t="shared" si="15"/>
        <v>2941217.1480509997</v>
      </c>
    </row>
    <row r="27" spans="1:13">
      <c r="A27" s="31">
        <v>13</v>
      </c>
      <c r="B27" s="31" t="s">
        <v>51</v>
      </c>
      <c r="C27" s="31" t="s">
        <v>52</v>
      </c>
      <c r="D27" s="32">
        <v>1471</v>
      </c>
      <c r="E27" s="33">
        <v>4587027</v>
      </c>
      <c r="F27" s="33">
        <f t="shared" si="11"/>
        <v>3331007.2668599994</v>
      </c>
      <c r="G27" s="72">
        <f t="shared" si="12"/>
        <v>3164456.9035169994</v>
      </c>
      <c r="H27" s="73">
        <f t="shared" si="13"/>
        <v>3789.7687467269457</v>
      </c>
      <c r="I27" s="74"/>
      <c r="J27" s="74"/>
      <c r="K27" s="74"/>
      <c r="L27" s="72">
        <f t="shared" si="14"/>
        <v>3965484.8415000001</v>
      </c>
      <c r="M27" s="72">
        <f t="shared" si="15"/>
        <v>2926527.8130270001</v>
      </c>
    </row>
    <row r="28" spans="1:13">
      <c r="A28" s="31">
        <v>12</v>
      </c>
      <c r="B28" s="31" t="s">
        <v>51</v>
      </c>
      <c r="C28" s="31" t="s">
        <v>52</v>
      </c>
      <c r="D28" s="32">
        <v>1471</v>
      </c>
      <c r="E28" s="33">
        <v>4564001</v>
      </c>
      <c r="F28" s="33">
        <f t="shared" si="11"/>
        <v>3314286.2461799998</v>
      </c>
      <c r="G28" s="72">
        <f t="shared" si="12"/>
        <v>3148571.9338709996</v>
      </c>
      <c r="H28" s="73">
        <f t="shared" si="13"/>
        <v>3770.744830983233</v>
      </c>
      <c r="I28" s="74"/>
      <c r="J28" s="74"/>
      <c r="K28" s="74"/>
      <c r="L28" s="72">
        <f t="shared" si="14"/>
        <v>3945578.8645000001</v>
      </c>
      <c r="M28" s="72">
        <f t="shared" si="15"/>
        <v>2911837.2020009998</v>
      </c>
    </row>
    <row r="29" spans="1:13">
      <c r="A29" s="31">
        <v>10</v>
      </c>
      <c r="B29" s="31" t="s">
        <v>51</v>
      </c>
      <c r="C29" s="31" t="s">
        <v>52</v>
      </c>
      <c r="D29" s="32">
        <v>1471</v>
      </c>
      <c r="E29" s="33">
        <v>4471905</v>
      </c>
      <c r="F29" s="33">
        <f t="shared" si="11"/>
        <v>3247407.9728999999</v>
      </c>
      <c r="G29" s="72">
        <f t="shared" si="12"/>
        <v>3085037.5742549999</v>
      </c>
      <c r="H29" s="73">
        <f t="shared" si="13"/>
        <v>3694.6557775508982</v>
      </c>
      <c r="I29" s="74"/>
      <c r="J29" s="74"/>
      <c r="K29" s="74"/>
      <c r="L29" s="72">
        <f t="shared" si="14"/>
        <v>3865961.8725000001</v>
      </c>
      <c r="M29" s="72">
        <f t="shared" si="15"/>
        <v>2853079.8619050002</v>
      </c>
    </row>
    <row r="30" spans="1:13">
      <c r="A30" s="31">
        <v>9</v>
      </c>
      <c r="B30" s="31" t="s">
        <v>51</v>
      </c>
      <c r="C30" s="31" t="s">
        <v>52</v>
      </c>
      <c r="D30" s="32">
        <v>1471</v>
      </c>
      <c r="E30" s="33">
        <v>4448878</v>
      </c>
      <c r="F30" s="33">
        <f t="shared" si="11"/>
        <v>3230686.2260399996</v>
      </c>
      <c r="G30" s="72">
        <f t="shared" si="12"/>
        <v>3069151.9147379994</v>
      </c>
      <c r="H30" s="73">
        <f t="shared" si="13"/>
        <v>3675.6310356143704</v>
      </c>
      <c r="I30" s="74"/>
      <c r="J30" s="74"/>
      <c r="K30" s="74"/>
      <c r="L30" s="72">
        <f t="shared" si="14"/>
        <v>3846055.031</v>
      </c>
      <c r="M30" s="72">
        <f t="shared" si="15"/>
        <v>2838388.6128779999</v>
      </c>
    </row>
    <row r="31" spans="1:13">
      <c r="A31" s="43" t="s">
        <v>72</v>
      </c>
      <c r="B31" s="43" t="s">
        <v>71</v>
      </c>
      <c r="C31" s="43" t="s">
        <v>53</v>
      </c>
      <c r="D31" s="44">
        <v>1105</v>
      </c>
      <c r="E31" s="45">
        <v>3130128</v>
      </c>
      <c r="F31" s="45">
        <f>E31*0.84*0.91*0.95</f>
        <v>2273036.3510400001</v>
      </c>
      <c r="G31" s="75">
        <f>E31*0.84*0.91*0.95*0.95</f>
        <v>2159384.5334879998</v>
      </c>
      <c r="H31" s="76">
        <f>G31/835</f>
        <v>2586.089261662275</v>
      </c>
      <c r="I31" s="77"/>
      <c r="J31" s="77"/>
      <c r="K31" s="77"/>
      <c r="L31" s="75">
        <f>E31*0.91*0.95</f>
        <v>2705995.656</v>
      </c>
      <c r="M31" s="75">
        <f>E31*0.91*0.95*0.82*0.9</f>
        <v>1997024.794128</v>
      </c>
    </row>
    <row r="32" spans="1:13">
      <c r="A32" s="43">
        <v>28</v>
      </c>
      <c r="B32" s="43" t="s">
        <v>71</v>
      </c>
      <c r="C32" s="43" t="s">
        <v>53</v>
      </c>
      <c r="D32" s="44">
        <v>1105</v>
      </c>
      <c r="E32" s="45">
        <v>3115167</v>
      </c>
      <c r="F32" s="45">
        <f t="shared" ref="F32:F60" si="16">E32*0.84*0.91*0.95</f>
        <v>2262171.9720599996</v>
      </c>
      <c r="G32" s="75">
        <f t="shared" ref="G32:G49" si="17">E32*0.84*0.91*0.95*0.95</f>
        <v>2149063.3734569997</v>
      </c>
      <c r="H32" s="76">
        <f t="shared" ref="H32:H49" si="18">G32/835</f>
        <v>2573.7285909664665</v>
      </c>
      <c r="I32" s="77"/>
      <c r="J32" s="77"/>
      <c r="K32" s="77"/>
      <c r="L32" s="75">
        <f t="shared" ref="L32:L49" si="19">E32*0.91*0.95</f>
        <v>2693061.8714999999</v>
      </c>
      <c r="M32" s="75">
        <f t="shared" ref="M32:M49" si="20">E32*0.91*0.95*0.82*0.9</f>
        <v>1987479.661167</v>
      </c>
    </row>
    <row r="33" spans="1:13">
      <c r="A33" s="43">
        <v>27</v>
      </c>
      <c r="B33" s="43" t="s">
        <v>71</v>
      </c>
      <c r="C33" s="43" t="s">
        <v>53</v>
      </c>
      <c r="D33" s="44">
        <v>1105</v>
      </c>
      <c r="E33" s="45">
        <v>3107687</v>
      </c>
      <c r="F33" s="45">
        <f t="shared" si="16"/>
        <v>2256740.1456600004</v>
      </c>
      <c r="G33" s="75">
        <f t="shared" si="17"/>
        <v>2143903.1383770001</v>
      </c>
      <c r="H33" s="76">
        <f t="shared" si="18"/>
        <v>2567.5486687149701</v>
      </c>
      <c r="I33" s="77"/>
      <c r="J33" s="77"/>
      <c r="K33" s="77"/>
      <c r="L33" s="75">
        <f t="shared" si="19"/>
        <v>2686595.4114999999</v>
      </c>
      <c r="M33" s="75">
        <f t="shared" si="20"/>
        <v>1982707.4136869998</v>
      </c>
    </row>
    <row r="34" spans="1:13">
      <c r="A34" s="43">
        <v>26</v>
      </c>
      <c r="B34" s="43" t="s">
        <v>71</v>
      </c>
      <c r="C34" s="43" t="s">
        <v>53</v>
      </c>
      <c r="D34" s="44">
        <v>1105</v>
      </c>
      <c r="E34" s="45">
        <v>3100207</v>
      </c>
      <c r="F34" s="45">
        <f t="shared" si="16"/>
        <v>2251308.3192599998</v>
      </c>
      <c r="G34" s="75">
        <f t="shared" si="17"/>
        <v>2138742.9032969996</v>
      </c>
      <c r="H34" s="76">
        <f t="shared" si="18"/>
        <v>2561.3687464634727</v>
      </c>
      <c r="I34" s="77"/>
      <c r="J34" s="77"/>
      <c r="K34" s="77"/>
      <c r="L34" s="75">
        <f t="shared" si="19"/>
        <v>2680128.9515</v>
      </c>
      <c r="M34" s="75">
        <f t="shared" si="20"/>
        <v>1977935.1662069997</v>
      </c>
    </row>
    <row r="35" spans="1:13">
      <c r="A35" s="43">
        <v>25</v>
      </c>
      <c r="B35" s="43" t="s">
        <v>71</v>
      </c>
      <c r="C35" s="43" t="s">
        <v>53</v>
      </c>
      <c r="D35" s="44">
        <v>1105</v>
      </c>
      <c r="E35" s="45">
        <v>3092723</v>
      </c>
      <c r="F35" s="45">
        <f t="shared" si="16"/>
        <v>2245873.5881399997</v>
      </c>
      <c r="G35" s="75">
        <f t="shared" si="17"/>
        <v>2133579.9087329996</v>
      </c>
      <c r="H35" s="76">
        <f t="shared" si="18"/>
        <v>2555.1855194407181</v>
      </c>
      <c r="I35" s="77"/>
      <c r="J35" s="77"/>
      <c r="K35" s="77"/>
      <c r="L35" s="75">
        <f t="shared" si="19"/>
        <v>2673659.0334999999</v>
      </c>
      <c r="M35" s="75">
        <f t="shared" si="20"/>
        <v>1973160.3667230001</v>
      </c>
    </row>
    <row r="36" spans="1:13">
      <c r="A36" s="43">
        <v>23</v>
      </c>
      <c r="B36" s="43" t="s">
        <v>71</v>
      </c>
      <c r="C36" s="43" t="s">
        <v>53</v>
      </c>
      <c r="D36" s="44">
        <v>1105</v>
      </c>
      <c r="E36" s="45">
        <v>3072778</v>
      </c>
      <c r="F36" s="45">
        <f t="shared" si="16"/>
        <v>2231389.9280400001</v>
      </c>
      <c r="G36" s="75">
        <f t="shared" si="17"/>
        <v>2119820.4316380001</v>
      </c>
      <c r="H36" s="76">
        <f t="shared" si="18"/>
        <v>2538.707103758084</v>
      </c>
      <c r="I36" s="77"/>
      <c r="J36" s="77"/>
      <c r="K36" s="77"/>
      <c r="L36" s="75">
        <f t="shared" si="19"/>
        <v>2656416.5809999998</v>
      </c>
      <c r="M36" s="75">
        <f t="shared" si="20"/>
        <v>1960435.4367779999</v>
      </c>
    </row>
    <row r="37" spans="1:13">
      <c r="A37" s="43">
        <v>20</v>
      </c>
      <c r="B37" s="43" t="s">
        <v>71</v>
      </c>
      <c r="C37" s="43" t="s">
        <v>53</v>
      </c>
      <c r="D37" s="44">
        <v>1105</v>
      </c>
      <c r="E37" s="45">
        <v>3035376</v>
      </c>
      <c r="F37" s="45">
        <f t="shared" si="16"/>
        <v>2204229.3436799999</v>
      </c>
      <c r="G37" s="75">
        <f t="shared" si="17"/>
        <v>2094017.8764959997</v>
      </c>
      <c r="H37" s="76">
        <f t="shared" si="18"/>
        <v>2507.8058401149697</v>
      </c>
      <c r="I37" s="77"/>
      <c r="J37" s="77"/>
      <c r="K37" s="77"/>
      <c r="L37" s="75">
        <f t="shared" si="19"/>
        <v>2624082.5520000001</v>
      </c>
      <c r="M37" s="75">
        <f t="shared" si="20"/>
        <v>1936572.923376</v>
      </c>
    </row>
    <row r="38" spans="1:13">
      <c r="A38" s="43">
        <v>19</v>
      </c>
      <c r="B38" s="43" t="s">
        <v>71</v>
      </c>
      <c r="C38" s="43" t="s">
        <v>53</v>
      </c>
      <c r="D38" s="44">
        <v>1105</v>
      </c>
      <c r="E38" s="45">
        <v>3022909</v>
      </c>
      <c r="F38" s="45">
        <f t="shared" si="16"/>
        <v>2195176.0576200001</v>
      </c>
      <c r="G38" s="75">
        <f t="shared" si="17"/>
        <v>2085417.254739</v>
      </c>
      <c r="H38" s="76">
        <f t="shared" si="18"/>
        <v>2497.5056942982037</v>
      </c>
      <c r="I38" s="77"/>
      <c r="J38" s="77"/>
      <c r="K38" s="77"/>
      <c r="L38" s="75">
        <f t="shared" si="19"/>
        <v>2613304.8304999997</v>
      </c>
      <c r="M38" s="75">
        <f t="shared" si="20"/>
        <v>1928618.9649089999</v>
      </c>
    </row>
    <row r="39" spans="1:13">
      <c r="A39" s="43">
        <v>18</v>
      </c>
      <c r="B39" s="43" t="s">
        <v>71</v>
      </c>
      <c r="C39" s="43" t="s">
        <v>53</v>
      </c>
      <c r="D39" s="44">
        <v>1105</v>
      </c>
      <c r="E39" s="45">
        <v>3010443</v>
      </c>
      <c r="F39" s="45">
        <f t="shared" si="16"/>
        <v>2186123.49774</v>
      </c>
      <c r="G39" s="75">
        <f t="shared" si="17"/>
        <v>2076817.3228529999</v>
      </c>
      <c r="H39" s="76">
        <f t="shared" si="18"/>
        <v>2487.2063746742515</v>
      </c>
      <c r="I39" s="77"/>
      <c r="J39" s="77"/>
      <c r="K39" s="77"/>
      <c r="L39" s="75">
        <f t="shared" si="19"/>
        <v>2602527.9734999998</v>
      </c>
      <c r="M39" s="75">
        <f t="shared" si="20"/>
        <v>1920665.644443</v>
      </c>
    </row>
    <row r="40" spans="1:13">
      <c r="A40" s="43">
        <v>17</v>
      </c>
      <c r="B40" s="43" t="s">
        <v>71</v>
      </c>
      <c r="C40" s="43" t="s">
        <v>53</v>
      </c>
      <c r="D40" s="44">
        <v>1105</v>
      </c>
      <c r="E40" s="45">
        <v>2997974</v>
      </c>
      <c r="F40" s="45">
        <f t="shared" si="16"/>
        <v>2177068.7593199997</v>
      </c>
      <c r="G40" s="75">
        <f t="shared" si="17"/>
        <v>2068215.3213539997</v>
      </c>
      <c r="H40" s="76">
        <f t="shared" si="18"/>
        <v>2476.9045764718558</v>
      </c>
      <c r="I40" s="77"/>
      <c r="J40" s="77"/>
      <c r="K40" s="77"/>
      <c r="L40" s="75">
        <f t="shared" si="19"/>
        <v>2591748.523</v>
      </c>
      <c r="M40" s="75">
        <f t="shared" si="20"/>
        <v>1912710.4099739997</v>
      </c>
    </row>
    <row r="41" spans="1:13">
      <c r="A41" s="43">
        <v>16</v>
      </c>
      <c r="B41" s="43" t="s">
        <v>71</v>
      </c>
      <c r="C41" s="43" t="s">
        <v>53</v>
      </c>
      <c r="D41" s="44">
        <v>1105</v>
      </c>
      <c r="E41" s="45">
        <v>2985508</v>
      </c>
      <c r="F41" s="45">
        <f t="shared" si="16"/>
        <v>2168016.1994400001</v>
      </c>
      <c r="G41" s="75">
        <f t="shared" si="17"/>
        <v>2059615.389468</v>
      </c>
      <c r="H41" s="76">
        <f t="shared" si="18"/>
        <v>2466.6052568479045</v>
      </c>
      <c r="I41" s="77"/>
      <c r="J41" s="77"/>
      <c r="K41" s="77"/>
      <c r="L41" s="75">
        <f t="shared" si="19"/>
        <v>2580971.6660000002</v>
      </c>
      <c r="M41" s="75">
        <f t="shared" si="20"/>
        <v>1904757.0895079998</v>
      </c>
    </row>
    <row r="42" spans="1:13">
      <c r="A42" s="43">
        <v>15</v>
      </c>
      <c r="B42" s="43" t="s">
        <v>71</v>
      </c>
      <c r="C42" s="43" t="s">
        <v>53</v>
      </c>
      <c r="D42" s="44">
        <v>1105</v>
      </c>
      <c r="E42" s="45">
        <v>2973041</v>
      </c>
      <c r="F42" s="45">
        <f t="shared" si="16"/>
        <v>2158962.9133799998</v>
      </c>
      <c r="G42" s="75">
        <f t="shared" si="17"/>
        <v>2051014.7677109998</v>
      </c>
      <c r="H42" s="76">
        <f t="shared" si="18"/>
        <v>2456.3051110311376</v>
      </c>
      <c r="I42" s="77"/>
      <c r="J42" s="77"/>
      <c r="K42" s="77"/>
      <c r="L42" s="75">
        <f t="shared" si="19"/>
        <v>2570193.9444999998</v>
      </c>
      <c r="M42" s="75">
        <f t="shared" si="20"/>
        <v>1896803.1310409997</v>
      </c>
    </row>
    <row r="43" spans="1:13">
      <c r="A43" s="43" t="s">
        <v>107</v>
      </c>
      <c r="B43" s="43" t="s">
        <v>71</v>
      </c>
      <c r="C43" s="43" t="s">
        <v>53</v>
      </c>
      <c r="D43" s="44">
        <v>1105</v>
      </c>
      <c r="E43" s="45">
        <v>2960574</v>
      </c>
      <c r="F43" s="45">
        <f t="shared" si="16"/>
        <v>2149909.6273199995</v>
      </c>
      <c r="G43" s="75">
        <f t="shared" si="17"/>
        <v>2042414.1459539994</v>
      </c>
      <c r="H43" s="76">
        <f t="shared" si="18"/>
        <v>2446.0049652143707</v>
      </c>
      <c r="I43" s="77"/>
      <c r="J43" s="77"/>
      <c r="K43" s="77"/>
      <c r="L43" s="75">
        <f t="shared" si="19"/>
        <v>2559416.2230000002</v>
      </c>
      <c r="M43" s="75">
        <f t="shared" si="20"/>
        <v>1888849.1725740002</v>
      </c>
    </row>
    <row r="44" spans="1:13">
      <c r="A44" s="43">
        <v>13</v>
      </c>
      <c r="B44" s="43" t="s">
        <v>71</v>
      </c>
      <c r="C44" s="43" t="s">
        <v>53</v>
      </c>
      <c r="D44" s="44">
        <v>1105</v>
      </c>
      <c r="E44" s="45">
        <v>2948106</v>
      </c>
      <c r="F44" s="45">
        <f t="shared" si="16"/>
        <v>2140855.6150799999</v>
      </c>
      <c r="G44" s="75">
        <f t="shared" si="17"/>
        <v>2033812.8343259997</v>
      </c>
      <c r="H44" s="76">
        <f t="shared" si="18"/>
        <v>2435.7039932047901</v>
      </c>
      <c r="I44" s="77"/>
      <c r="J44" s="77"/>
      <c r="K44" s="77"/>
      <c r="L44" s="75">
        <f t="shared" si="19"/>
        <v>2548637.6369999996</v>
      </c>
      <c r="M44" s="75">
        <f t="shared" si="20"/>
        <v>1880894.5761059995</v>
      </c>
    </row>
    <row r="45" spans="1:13">
      <c r="A45" s="43">
        <v>12</v>
      </c>
      <c r="B45" s="43" t="s">
        <v>71</v>
      </c>
      <c r="C45" s="43" t="s">
        <v>53</v>
      </c>
      <c r="D45" s="44">
        <v>1105</v>
      </c>
      <c r="E45" s="45">
        <v>2935639</v>
      </c>
      <c r="F45" s="45">
        <f t="shared" si="16"/>
        <v>2131802.3290199996</v>
      </c>
      <c r="G45" s="75">
        <f t="shared" si="17"/>
        <v>2025212.2125689995</v>
      </c>
      <c r="H45" s="76">
        <f t="shared" si="18"/>
        <v>2425.4038473880232</v>
      </c>
      <c r="I45" s="77"/>
      <c r="J45" s="77"/>
      <c r="K45" s="77"/>
      <c r="L45" s="75">
        <f t="shared" si="19"/>
        <v>2537859.9155000001</v>
      </c>
      <c r="M45" s="75">
        <f t="shared" si="20"/>
        <v>1872940.6176390001</v>
      </c>
    </row>
    <row r="46" spans="1:13">
      <c r="A46" s="43">
        <v>11</v>
      </c>
      <c r="B46" s="43" t="s">
        <v>71</v>
      </c>
      <c r="C46" s="43" t="s">
        <v>53</v>
      </c>
      <c r="D46" s="44">
        <v>1105</v>
      </c>
      <c r="E46" s="45">
        <v>2923173</v>
      </c>
      <c r="F46" s="45">
        <f t="shared" si="16"/>
        <v>2122749.7691399995</v>
      </c>
      <c r="G46" s="75">
        <f t="shared" si="17"/>
        <v>2016612.2806829994</v>
      </c>
      <c r="H46" s="76">
        <f t="shared" si="18"/>
        <v>2415.104527764071</v>
      </c>
      <c r="I46" s="77"/>
      <c r="J46" s="77"/>
      <c r="K46" s="77"/>
      <c r="L46" s="75">
        <f t="shared" si="19"/>
        <v>2527083.0584999998</v>
      </c>
      <c r="M46" s="75">
        <f t="shared" si="20"/>
        <v>1864987.2971729999</v>
      </c>
    </row>
    <row r="47" spans="1:13">
      <c r="A47" s="43">
        <v>10</v>
      </c>
      <c r="B47" s="43" t="s">
        <v>71</v>
      </c>
      <c r="C47" s="43" t="s">
        <v>53</v>
      </c>
      <c r="D47" s="44">
        <v>1105</v>
      </c>
      <c r="E47" s="45">
        <v>2910706</v>
      </c>
      <c r="F47" s="45">
        <f t="shared" si="16"/>
        <v>2113696.4830799997</v>
      </c>
      <c r="G47" s="75">
        <f t="shared" si="17"/>
        <v>2008011.6589259997</v>
      </c>
      <c r="H47" s="76">
        <f t="shared" si="18"/>
        <v>2404.804381947305</v>
      </c>
      <c r="I47" s="77"/>
      <c r="J47" s="77"/>
      <c r="K47" s="77"/>
      <c r="L47" s="75">
        <f t="shared" si="19"/>
        <v>2516305.3369999998</v>
      </c>
      <c r="M47" s="75">
        <f t="shared" si="20"/>
        <v>1857033.3387059998</v>
      </c>
    </row>
    <row r="48" spans="1:13">
      <c r="A48" s="43">
        <v>9</v>
      </c>
      <c r="B48" s="43" t="s">
        <v>71</v>
      </c>
      <c r="C48" s="43" t="s">
        <v>53</v>
      </c>
      <c r="D48" s="44">
        <v>1105</v>
      </c>
      <c r="E48" s="45">
        <v>2898238</v>
      </c>
      <c r="F48" s="45">
        <f t="shared" si="16"/>
        <v>2104642.4708400001</v>
      </c>
      <c r="G48" s="75">
        <f t="shared" si="17"/>
        <v>1999410.347298</v>
      </c>
      <c r="H48" s="76">
        <f t="shared" si="18"/>
        <v>2394.5034099377244</v>
      </c>
      <c r="I48" s="77"/>
      <c r="J48" s="77"/>
      <c r="K48" s="77"/>
      <c r="L48" s="75">
        <f t="shared" si="19"/>
        <v>2505526.7510000002</v>
      </c>
      <c r="M48" s="75">
        <f t="shared" si="20"/>
        <v>1849078.742238</v>
      </c>
    </row>
    <row r="49" spans="1:26">
      <c r="A49" s="40" t="s">
        <v>227</v>
      </c>
      <c r="B49" s="40" t="s">
        <v>73</v>
      </c>
      <c r="C49" s="40" t="s">
        <v>53</v>
      </c>
      <c r="D49" s="41">
        <v>1135</v>
      </c>
      <c r="E49" s="42">
        <v>3789506</v>
      </c>
      <c r="F49" s="42">
        <f t="shared" ref="F49" si="21">E49*0.84*0.91*0.95</f>
        <v>2751863.4670799999</v>
      </c>
      <c r="G49" s="78">
        <f t="shared" si="17"/>
        <v>2614270.2937259995</v>
      </c>
      <c r="H49" s="79">
        <f t="shared" si="18"/>
        <v>3130.8626272167658</v>
      </c>
      <c r="I49" s="80"/>
      <c r="J49" s="80"/>
      <c r="K49" s="80"/>
      <c r="L49" s="78">
        <f t="shared" si="19"/>
        <v>3276027.9369999999</v>
      </c>
      <c r="M49" s="78">
        <f t="shared" si="20"/>
        <v>2417708.6175059997</v>
      </c>
    </row>
    <row r="50" spans="1:26">
      <c r="A50" s="40" t="s">
        <v>226</v>
      </c>
      <c r="B50" s="40" t="s">
        <v>73</v>
      </c>
      <c r="C50" s="40" t="s">
        <v>53</v>
      </c>
      <c r="D50" s="41">
        <v>1135</v>
      </c>
      <c r="E50" s="42">
        <v>3759561</v>
      </c>
      <c r="F50" s="42">
        <f t="shared" si="16"/>
        <v>2730118.0069800001</v>
      </c>
      <c r="G50" s="78">
        <f t="shared" ref="G50:G55" si="22">E50*0.84*0.91*0.95*0.95</f>
        <v>2593612.1066310001</v>
      </c>
      <c r="H50" s="79">
        <f t="shared" ref="H50:H55" si="23">G50/835</f>
        <v>3106.1222833904194</v>
      </c>
      <c r="I50" s="80"/>
      <c r="J50" s="80"/>
      <c r="K50" s="80"/>
      <c r="L50" s="78">
        <f t="shared" ref="L50:L55" si="24">E50*0.91*0.95</f>
        <v>3250140.4845000003</v>
      </c>
      <c r="M50" s="78">
        <f t="shared" ref="M50:M55" si="25">E50*0.91*0.95*0.82*0.9</f>
        <v>2398603.677561</v>
      </c>
    </row>
    <row r="51" spans="1:26">
      <c r="A51" s="40" t="s">
        <v>107</v>
      </c>
      <c r="B51" s="40" t="s">
        <v>73</v>
      </c>
      <c r="C51" s="40" t="s">
        <v>53</v>
      </c>
      <c r="D51" s="41">
        <v>1135</v>
      </c>
      <c r="E51" s="42">
        <v>3669726</v>
      </c>
      <c r="F51" s="42">
        <f t="shared" si="16"/>
        <v>2664881.6266799998</v>
      </c>
      <c r="G51" s="78">
        <f t="shared" si="22"/>
        <v>2531637.5453459998</v>
      </c>
      <c r="H51" s="79">
        <f t="shared" si="23"/>
        <v>3031.9012519113771</v>
      </c>
      <c r="I51" s="80"/>
      <c r="J51" s="80"/>
      <c r="K51" s="80"/>
      <c r="L51" s="78">
        <f t="shared" si="24"/>
        <v>3172478.1269999999</v>
      </c>
      <c r="M51" s="78">
        <f t="shared" si="25"/>
        <v>2341288.8577259998</v>
      </c>
    </row>
    <row r="52" spans="1:26">
      <c r="A52" s="40">
        <v>13</v>
      </c>
      <c r="B52" s="40" t="s">
        <v>73</v>
      </c>
      <c r="C52" s="40" t="s">
        <v>53</v>
      </c>
      <c r="D52" s="41">
        <v>1135</v>
      </c>
      <c r="E52" s="42">
        <v>3654753</v>
      </c>
      <c r="F52" s="42">
        <f t="shared" si="16"/>
        <v>2654008.5335399997</v>
      </c>
      <c r="G52" s="78">
        <f t="shared" si="22"/>
        <v>2521308.1068629995</v>
      </c>
      <c r="H52" s="79">
        <f t="shared" si="23"/>
        <v>3019.5306669017959</v>
      </c>
      <c r="I52" s="80"/>
      <c r="J52" s="80"/>
      <c r="K52" s="80"/>
      <c r="L52" s="78">
        <f t="shared" si="24"/>
        <v>3159533.9685</v>
      </c>
      <c r="M52" s="78">
        <f t="shared" si="25"/>
        <v>2331736.0687529999</v>
      </c>
    </row>
    <row r="53" spans="1:26">
      <c r="A53" s="40">
        <v>10</v>
      </c>
      <c r="B53" s="40" t="s">
        <v>73</v>
      </c>
      <c r="C53" s="40" t="s">
        <v>53</v>
      </c>
      <c r="D53" s="41">
        <v>1135</v>
      </c>
      <c r="E53" s="42">
        <v>3609834</v>
      </c>
      <c r="F53" s="42">
        <f t="shared" si="16"/>
        <v>2621389.2541200002</v>
      </c>
      <c r="G53" s="78">
        <f t="shared" si="22"/>
        <v>2490319.7914140001</v>
      </c>
      <c r="H53" s="79">
        <f t="shared" si="23"/>
        <v>2982.4189118730542</v>
      </c>
      <c r="I53" s="80"/>
      <c r="J53" s="80"/>
      <c r="K53" s="80"/>
      <c r="L53" s="78">
        <f t="shared" si="24"/>
        <v>3120701.4929999998</v>
      </c>
      <c r="M53" s="78">
        <f t="shared" si="25"/>
        <v>2303077.7018339997</v>
      </c>
    </row>
    <row r="54" spans="1:26" ht="14.25" customHeight="1">
      <c r="A54" s="40">
        <v>9</v>
      </c>
      <c r="B54" s="40" t="s">
        <v>73</v>
      </c>
      <c r="C54" s="40" t="s">
        <v>53</v>
      </c>
      <c r="D54" s="41">
        <v>1135</v>
      </c>
      <c r="E54" s="42">
        <v>3594860</v>
      </c>
      <c r="F54" s="42">
        <f t="shared" si="16"/>
        <v>2610515.4347999999</v>
      </c>
      <c r="G54" s="78">
        <f t="shared" si="22"/>
        <v>2479989.6630599997</v>
      </c>
      <c r="H54" s="79">
        <f t="shared" si="23"/>
        <v>2970.0475006706583</v>
      </c>
      <c r="I54" s="80"/>
      <c r="J54" s="80"/>
      <c r="K54" s="80"/>
      <c r="L54" s="78">
        <f t="shared" si="24"/>
        <v>3107756.4699999997</v>
      </c>
      <c r="M54" s="78">
        <f t="shared" si="25"/>
        <v>2293524.2748599998</v>
      </c>
    </row>
    <row r="55" spans="1:26" s="110" customFormat="1" ht="14.25" customHeight="1">
      <c r="A55" s="14" t="s">
        <v>253</v>
      </c>
      <c r="B55" s="27" t="s">
        <v>70</v>
      </c>
      <c r="C55" s="27" t="s">
        <v>48</v>
      </c>
      <c r="D55" s="28">
        <v>933</v>
      </c>
      <c r="E55" s="29">
        <v>2939654</v>
      </c>
      <c r="F55" s="29">
        <f t="shared" si="16"/>
        <v>2134717.94172</v>
      </c>
      <c r="G55" s="69">
        <f t="shared" si="22"/>
        <v>2027982.0446339999</v>
      </c>
      <c r="H55" s="70">
        <f t="shared" si="23"/>
        <v>2428.7210115377243</v>
      </c>
      <c r="I55" s="68"/>
      <c r="J55" s="68"/>
      <c r="K55" s="68"/>
      <c r="L55" s="69">
        <f t="shared" si="24"/>
        <v>2541330.8829999999</v>
      </c>
      <c r="M55" s="69">
        <f t="shared" si="25"/>
        <v>1875502.1916539997</v>
      </c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>
      <c r="A56" s="27">
        <v>16</v>
      </c>
      <c r="B56" s="27" t="s">
        <v>70</v>
      </c>
      <c r="C56" s="27" t="s">
        <v>48</v>
      </c>
      <c r="D56" s="28">
        <v>933</v>
      </c>
      <c r="E56" s="29">
        <v>2917275</v>
      </c>
      <c r="F56" s="29">
        <f t="shared" si="16"/>
        <v>2118466.7595000002</v>
      </c>
      <c r="G56" s="69">
        <f>E56*0.84*0.91*0.95*0.95</f>
        <v>2012543.4215250001</v>
      </c>
      <c r="H56" s="70">
        <f>G56/835</f>
        <v>2410.2316425449103</v>
      </c>
      <c r="I56" s="68"/>
      <c r="J56" s="68"/>
      <c r="K56" s="68"/>
      <c r="L56" s="69">
        <f t="shared" ref="L56:L62" si="26">E56*0.91*0.95</f>
        <v>2521984.2374999998</v>
      </c>
      <c r="M56" s="69">
        <f>E56*0.91*0.95*0.82*0.9</f>
        <v>1861224.3672749999</v>
      </c>
    </row>
    <row r="57" spans="1:26">
      <c r="A57" s="27" t="s">
        <v>107</v>
      </c>
      <c r="B57" s="27" t="s">
        <v>70</v>
      </c>
      <c r="C57" s="27" t="s">
        <v>48</v>
      </c>
      <c r="D57" s="28">
        <v>933</v>
      </c>
      <c r="E57" s="29">
        <v>2894894</v>
      </c>
      <c r="F57" s="29">
        <f t="shared" si="16"/>
        <v>2102214.1249199999</v>
      </c>
      <c r="G57" s="69">
        <f>E57*0.84*0.91*0.95*0.95</f>
        <v>1997103.4186739998</v>
      </c>
      <c r="H57" s="70">
        <f>G57/835</f>
        <v>2391.740621166467</v>
      </c>
      <c r="I57" s="68"/>
      <c r="J57" s="68"/>
      <c r="K57" s="68"/>
      <c r="L57" s="69">
        <f t="shared" si="26"/>
        <v>2502635.8629999999</v>
      </c>
      <c r="M57" s="69">
        <f>E57*0.91*0.95*0.82*0.9</f>
        <v>1846945.2668939999</v>
      </c>
    </row>
    <row r="58" spans="1:26">
      <c r="A58" s="27">
        <v>13</v>
      </c>
      <c r="B58" s="27" t="s">
        <v>70</v>
      </c>
      <c r="C58" s="27" t="s">
        <v>48</v>
      </c>
      <c r="D58" s="28">
        <v>933</v>
      </c>
      <c r="E58" s="29">
        <v>2883708</v>
      </c>
      <c r="F58" s="29">
        <f t="shared" si="16"/>
        <v>2094091.0754399996</v>
      </c>
      <c r="G58" s="69">
        <f>E58*0.84*0.91*0.95*0.95</f>
        <v>1989386.5216679994</v>
      </c>
      <c r="H58" s="70">
        <f>G58/835</f>
        <v>2382.4988283449097</v>
      </c>
      <c r="I58" s="68"/>
      <c r="J58" s="68"/>
      <c r="K58" s="68"/>
      <c r="L58" s="69">
        <f t="shared" si="26"/>
        <v>2492965.5660000001</v>
      </c>
      <c r="M58" s="69">
        <f>E58*0.91*0.95*0.82*0.9</f>
        <v>1839808.5877080001</v>
      </c>
    </row>
    <row r="59" spans="1:26">
      <c r="A59" s="27">
        <v>10</v>
      </c>
      <c r="B59" s="27" t="s">
        <v>70</v>
      </c>
      <c r="C59" s="27" t="s">
        <v>48</v>
      </c>
      <c r="D59" s="28">
        <v>933</v>
      </c>
      <c r="E59" s="29">
        <v>2827762</v>
      </c>
      <c r="F59" s="29">
        <f t="shared" si="16"/>
        <v>2053464.2091599999</v>
      </c>
      <c r="G59" s="69">
        <f>E59*0.84*0.91*0.95*0.95</f>
        <v>1950790.9987019997</v>
      </c>
      <c r="H59" s="70">
        <f>G59/835</f>
        <v>2336.2766451520956</v>
      </c>
      <c r="I59" s="68"/>
      <c r="J59" s="68"/>
      <c r="K59" s="68"/>
      <c r="L59" s="69">
        <f t="shared" si="26"/>
        <v>2444600.2489999998</v>
      </c>
      <c r="M59" s="69">
        <f>E59*0.91*0.95*0.82*0.9</f>
        <v>1804114.9837619998</v>
      </c>
    </row>
    <row r="60" spans="1:26">
      <c r="A60" s="14" t="s">
        <v>251</v>
      </c>
      <c r="B60" s="14" t="s">
        <v>252</v>
      </c>
      <c r="C60" s="27" t="s">
        <v>48</v>
      </c>
      <c r="D60" s="28">
        <v>767</v>
      </c>
      <c r="E60" s="29">
        <v>1680363</v>
      </c>
      <c r="F60" s="29">
        <f t="shared" si="16"/>
        <v>1220246.0033400001</v>
      </c>
      <c r="G60" s="69">
        <f>E60*0.84*0.91*0.95*0.95</f>
        <v>1159233.7031729999</v>
      </c>
      <c r="H60" s="70">
        <f>G60/835</f>
        <v>1388.3038361353292</v>
      </c>
      <c r="I60" s="68"/>
      <c r="J60" s="68"/>
      <c r="K60" s="68"/>
      <c r="L60" s="69">
        <f t="shared" si="26"/>
        <v>1452673.8134999999</v>
      </c>
      <c r="M60" s="69">
        <f>E60*0.91*0.95*0.82*0.9</f>
        <v>1072073.2743629999</v>
      </c>
    </row>
    <row r="61" spans="1:26" ht="15" customHeight="1">
      <c r="A61" s="31" t="s">
        <v>50</v>
      </c>
      <c r="B61" s="31" t="s">
        <v>51</v>
      </c>
      <c r="C61" s="31" t="s">
        <v>52</v>
      </c>
      <c r="D61" s="32">
        <v>1471</v>
      </c>
      <c r="E61" s="33">
        <v>3028110</v>
      </c>
      <c r="F61" s="33">
        <f>E61*0.84*0.91*0.95</f>
        <v>2198952.9197999998</v>
      </c>
      <c r="G61" s="33">
        <f>F61*0.95</f>
        <v>2089005.2738099997</v>
      </c>
      <c r="H61" s="61">
        <f>G61/838</f>
        <v>2492.8463887947491</v>
      </c>
      <c r="I61" s="32"/>
      <c r="J61" s="32"/>
      <c r="K61" s="32"/>
      <c r="L61" s="33">
        <f t="shared" si="26"/>
        <v>2617801.0949999997</v>
      </c>
      <c r="M61" s="33">
        <f>L61*0.82*0.9</f>
        <v>1931937.2081099998</v>
      </c>
    </row>
    <row r="62" spans="1:26" s="58" customFormat="1">
      <c r="A62" s="86" t="s">
        <v>104</v>
      </c>
      <c r="B62" s="86" t="s">
        <v>103</v>
      </c>
      <c r="C62" s="85" t="s">
        <v>52</v>
      </c>
      <c r="D62" s="87">
        <v>1471</v>
      </c>
      <c r="E62" s="87">
        <v>3002863</v>
      </c>
      <c r="F62" s="88">
        <f>E62*0.84*0.91*0.95*0.95</f>
        <v>2071588.1006730001</v>
      </c>
      <c r="G62" s="111">
        <f>F62*0.95</f>
        <v>1968008.69563935</v>
      </c>
      <c r="H62" s="112">
        <f>G62/838</f>
        <v>2348.4590640087708</v>
      </c>
      <c r="I62" s="113"/>
      <c r="J62" s="113"/>
      <c r="K62" s="113"/>
      <c r="L62" s="111">
        <f t="shared" si="26"/>
        <v>2595975.0635000002</v>
      </c>
      <c r="M62" s="111">
        <f>L62*0.82*0.9</f>
        <v>1915829.5968630002</v>
      </c>
    </row>
  </sheetData>
  <mergeCells count="9">
    <mergeCell ref="I6:J6"/>
    <mergeCell ref="K6:K7"/>
    <mergeCell ref="L6:M6"/>
    <mergeCell ref="A6:A7"/>
    <mergeCell ref="B6:C7"/>
    <mergeCell ref="D6:D7"/>
    <mergeCell ref="E6:E7"/>
    <mergeCell ref="F6:G6"/>
    <mergeCell ref="H6:H7"/>
  </mergeCells>
  <phoneticPr fontId="3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2:I41"/>
  <sheetViews>
    <sheetView topLeftCell="A19" workbookViewId="0">
      <selection activeCell="C43" sqref="C43"/>
    </sheetView>
  </sheetViews>
  <sheetFormatPr defaultColWidth="9" defaultRowHeight="15"/>
  <cols>
    <col min="1" max="1" width="15.140625" style="1" customWidth="1"/>
    <col min="2" max="2" width="11.5703125" style="1" customWidth="1"/>
    <col min="3" max="3" width="19.7109375" style="1" customWidth="1"/>
    <col min="4" max="4" width="31.42578125" style="1" customWidth="1"/>
    <col min="5" max="5" width="36.5703125" style="1" customWidth="1"/>
    <col min="6" max="7" width="8.7109375" style="1"/>
  </cols>
  <sheetData>
    <row r="32" spans="1:5">
      <c r="A32" s="2"/>
      <c r="B32" s="2"/>
      <c r="C32" s="2"/>
      <c r="D32" s="2"/>
      <c r="E32" s="2"/>
    </row>
    <row r="33" spans="1:9" ht="21">
      <c r="A33" s="3" t="s">
        <v>25</v>
      </c>
      <c r="B33" s="2"/>
      <c r="C33" s="2"/>
      <c r="D33" s="2"/>
      <c r="E33" s="2"/>
    </row>
    <row r="34" spans="1:9">
      <c r="A34" s="35" t="s">
        <v>102</v>
      </c>
      <c r="B34" s="38">
        <v>1040</v>
      </c>
      <c r="C34" s="37"/>
      <c r="D34" s="38">
        <v>3961539</v>
      </c>
      <c r="E34" s="39">
        <f t="shared" ref="E34:E39" si="0">D34*0.95*0.84*0.82*0.9</f>
        <v>2333045.3940359997</v>
      </c>
      <c r="F34" s="35" t="s">
        <v>100</v>
      </c>
      <c r="G34" s="35" t="s">
        <v>100</v>
      </c>
      <c r="H34" s="35" t="s">
        <v>101</v>
      </c>
      <c r="I34" s="34" t="s">
        <v>77</v>
      </c>
    </row>
    <row r="35" spans="1:9">
      <c r="A35" s="35" t="s">
        <v>109</v>
      </c>
      <c r="B35" s="36">
        <v>1457</v>
      </c>
      <c r="C35" s="37"/>
      <c r="D35" s="38">
        <v>4929234</v>
      </c>
      <c r="E35" s="39">
        <f t="shared" si="0"/>
        <v>2902944.2042159997</v>
      </c>
      <c r="F35" s="35" t="s">
        <v>100</v>
      </c>
      <c r="G35" s="35" t="s">
        <v>100</v>
      </c>
      <c r="H35" s="35" t="s">
        <v>101</v>
      </c>
      <c r="I35" s="34" t="s">
        <v>111</v>
      </c>
    </row>
    <row r="36" spans="1:9">
      <c r="A36" s="35" t="s">
        <v>110</v>
      </c>
      <c r="B36" s="38">
        <v>1823</v>
      </c>
      <c r="C36" s="37"/>
      <c r="D36" s="38">
        <v>5835921</v>
      </c>
      <c r="E36" s="39">
        <f t="shared" si="0"/>
        <v>3436913.9390039993</v>
      </c>
      <c r="F36" s="35" t="s">
        <v>100</v>
      </c>
      <c r="G36" s="35" t="s">
        <v>100</v>
      </c>
      <c r="H36" s="35" t="s">
        <v>101</v>
      </c>
      <c r="I36" s="34" t="s">
        <v>111</v>
      </c>
    </row>
    <row r="37" spans="1:9">
      <c r="A37" s="35" t="s">
        <v>117</v>
      </c>
      <c r="B37" s="38">
        <v>2638</v>
      </c>
      <c r="C37" s="37"/>
      <c r="D37" s="38">
        <v>7057697</v>
      </c>
      <c r="E37" s="39">
        <f t="shared" si="0"/>
        <v>4156447.1480279998</v>
      </c>
      <c r="F37" s="35" t="s">
        <v>100</v>
      </c>
      <c r="G37" s="35" t="s">
        <v>100</v>
      </c>
      <c r="H37" s="35" t="s">
        <v>101</v>
      </c>
      <c r="I37" s="34" t="s">
        <v>111</v>
      </c>
    </row>
    <row r="38" spans="1:9">
      <c r="A38" s="35" t="s">
        <v>114</v>
      </c>
      <c r="B38" s="36">
        <v>1560</v>
      </c>
      <c r="C38" s="37"/>
      <c r="D38" s="38">
        <v>4481256</v>
      </c>
      <c r="E38" s="39">
        <f t="shared" si="0"/>
        <v>2639119.2085440001</v>
      </c>
      <c r="F38" s="35" t="s">
        <v>100</v>
      </c>
      <c r="G38" s="35" t="s">
        <v>100</v>
      </c>
      <c r="H38" s="35" t="s">
        <v>101</v>
      </c>
      <c r="I38" s="34" t="s">
        <v>111</v>
      </c>
    </row>
    <row r="39" spans="1:9">
      <c r="A39" s="35" t="s">
        <v>115</v>
      </c>
      <c r="B39" s="38">
        <v>2237</v>
      </c>
      <c r="C39" s="37"/>
      <c r="D39" s="38">
        <v>6176024</v>
      </c>
      <c r="E39" s="39">
        <f t="shared" si="0"/>
        <v>3637208.7581759999</v>
      </c>
      <c r="F39" s="35" t="s">
        <v>100</v>
      </c>
      <c r="G39" s="35" t="s">
        <v>100</v>
      </c>
      <c r="H39" s="35" t="s">
        <v>101</v>
      </c>
      <c r="I39" s="34" t="s">
        <v>111</v>
      </c>
    </row>
    <row r="40" spans="1:9">
      <c r="A40" s="35" t="s">
        <v>147</v>
      </c>
      <c r="B40" s="38">
        <v>2011</v>
      </c>
      <c r="C40" s="37"/>
      <c r="D40" s="38">
        <v>6547919</v>
      </c>
      <c r="E40" s="39">
        <f>D40*0.95*0.84*0.82*0.9</f>
        <v>3856226.6491559995</v>
      </c>
      <c r="F40" s="35" t="s">
        <v>100</v>
      </c>
      <c r="G40" s="35" t="s">
        <v>100</v>
      </c>
      <c r="H40" s="35" t="s">
        <v>101</v>
      </c>
      <c r="I40" s="34" t="s">
        <v>111</v>
      </c>
    </row>
    <row r="41" spans="1:9">
      <c r="A41" s="35" t="s">
        <v>148</v>
      </c>
      <c r="B41" s="38">
        <v>1633</v>
      </c>
      <c r="C41" s="37"/>
      <c r="D41" s="38">
        <v>5417320</v>
      </c>
      <c r="E41" s="39">
        <f>D41*0.95*0.84*0.82*0.9</f>
        <v>3190389.7636799994</v>
      </c>
      <c r="F41" s="35" t="s">
        <v>100</v>
      </c>
      <c r="G41" s="35" t="s">
        <v>100</v>
      </c>
      <c r="H41" s="35" t="s">
        <v>101</v>
      </c>
      <c r="I41" s="34" t="s">
        <v>111</v>
      </c>
    </row>
  </sheetData>
  <phoneticPr fontId="3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PHASE 3</vt:lpstr>
      <vt:lpstr>PHASE 2 STUDIO</vt:lpstr>
      <vt:lpstr>WATERFRONT SEAVIEW CONDO</vt:lpstr>
      <vt:lpstr>B3 &amp; B3A</vt:lpstr>
      <vt:lpstr>B2 TOWER</vt:lpstr>
      <vt:lpstr>B1 TOWER</vt:lpstr>
      <vt:lpstr>SHOPLOTS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灿兴 杨</cp:lastModifiedBy>
  <cp:lastPrinted>2024-04-24T10:58:00Z</cp:lastPrinted>
  <dcterms:created xsi:type="dcterms:W3CDTF">2021-05-01T16:19:00Z</dcterms:created>
  <dcterms:modified xsi:type="dcterms:W3CDTF">2025-06-27T15:03:23Z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4D64B8A94D8141F5A6DB2E034DF453B4</vt:lpwstr>
  </property>
  <property fmtid="{D5CDD505-2E9C-101B-9397-08002B2CF9AE}" pid="3" name="KSOProductBuildVer">
    <vt:lpwstr>2052-6.0.2.8225</vt:lpwstr>
  </property>
</Properties>
</file>